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7"/>
  </bookViews>
  <sheets>
    <sheet name="Całość" sheetId="18" r:id="rId1"/>
    <sheet name="Drogi" sheetId="16" r:id="rId2"/>
    <sheet name="Zdrowie " sheetId="15" r:id="rId3"/>
    <sheet name="Transport1" sheetId="19" r:id="rId4"/>
    <sheet name="Kultura " sheetId="14" r:id="rId5"/>
    <sheet name="Oświata" sheetId="13" r:id="rId6"/>
    <sheet name="Geodezja" sheetId="5" r:id="rId7"/>
    <sheet name="Inne" sheetId="4" r:id="rId8"/>
  </sheets>
  <definedNames>
    <definedName name="_xlnm._FilterDatabase" localSheetId="0" hidden="1">Całość!$A$9:$P$51</definedName>
    <definedName name="_xlnm._FilterDatabase" localSheetId="1" hidden="1">Drogi!$A$8:$S$270</definedName>
    <definedName name="_xlnm._FilterDatabase" localSheetId="6" hidden="1">Geodezja!$A$1:$Q$31</definedName>
    <definedName name="_xlnm._FilterDatabase" localSheetId="7" hidden="1">Inne!$A$6:$Q$36</definedName>
    <definedName name="_xlnm._FilterDatabase" localSheetId="4" hidden="1">'Kultura '!$A$6:$Q$147</definedName>
    <definedName name="_xlnm._FilterDatabase" localSheetId="5" hidden="1">Oświata!$A$6:$Q$45</definedName>
    <definedName name="_xlnm._FilterDatabase" localSheetId="2" hidden="1">'Zdrowie '!$C$1:$F$151</definedName>
    <definedName name="_xlnm.Print_Area" localSheetId="7">Inne!$A$1:$Q$36</definedName>
    <definedName name="_xlnm.Print_Area" localSheetId="2">'Zdrowie '!$A$1:$Q$141</definedName>
    <definedName name="_xlnm.Print_Titles" localSheetId="1">Drogi!$1:$9</definedName>
    <definedName name="_xlnm.Print_Titles" localSheetId="6">Geodezja!$1:$9</definedName>
    <definedName name="_xlnm.Print_Titles" localSheetId="7">Inne!$1:$9</definedName>
    <definedName name="_xlnm.Print_Titles" localSheetId="4">'Kultura '!$1:$9</definedName>
    <definedName name="_xlnm.Print_Titles" localSheetId="5">Oświata!$1:$9</definedName>
    <definedName name="_xlnm.Print_Titles" localSheetId="2">'Zdrowie '!$1:$9</definedName>
  </definedNames>
  <calcPr calcId="125725"/>
</workbook>
</file>

<file path=xl/calcChain.xml><?xml version="1.0" encoding="utf-8"?>
<calcChain xmlns="http://schemas.openxmlformats.org/spreadsheetml/2006/main">
  <c r="G18" i="5"/>
  <c r="H195" i="16"/>
  <c r="L195"/>
  <c r="H198"/>
  <c r="L198"/>
  <c r="H207"/>
  <c r="L207"/>
  <c r="H204"/>
  <c r="L204"/>
  <c r="H201"/>
  <c r="L201"/>
  <c r="H192"/>
  <c r="L192"/>
  <c r="H189"/>
  <c r="L189"/>
  <c r="H186"/>
  <c r="L186"/>
  <c r="H183"/>
  <c r="L183"/>
  <c r="H180"/>
  <c r="L180"/>
  <c r="H177"/>
  <c r="J177"/>
  <c r="L177"/>
  <c r="H174"/>
  <c r="J174"/>
  <c r="K174"/>
  <c r="L174"/>
  <c r="H168"/>
  <c r="L168"/>
  <c r="H165"/>
  <c r="L165"/>
  <c r="H162"/>
  <c r="J162"/>
  <c r="K162"/>
  <c r="L162"/>
  <c r="H159"/>
  <c r="J159"/>
  <c r="K159"/>
  <c r="L159"/>
  <c r="H156"/>
  <c r="J156"/>
  <c r="K156"/>
  <c r="H153"/>
  <c r="J153"/>
  <c r="K153"/>
  <c r="L153"/>
  <c r="H150"/>
  <c r="L150"/>
  <c r="H147"/>
  <c r="L147"/>
  <c r="H141"/>
  <c r="L141"/>
  <c r="H144"/>
  <c r="L144"/>
  <c r="L129"/>
  <c r="M129"/>
  <c r="M132"/>
  <c r="H132"/>
  <c r="H129"/>
  <c r="L126"/>
  <c r="H123"/>
  <c r="L123"/>
  <c r="H120"/>
  <c r="L120"/>
  <c r="H117"/>
  <c r="L117"/>
  <c r="L108"/>
  <c r="L105"/>
  <c r="H87"/>
  <c r="L87"/>
  <c r="H84"/>
  <c r="L84"/>
  <c r="H78"/>
  <c r="L78"/>
  <c r="H72"/>
  <c r="L72"/>
  <c r="H69"/>
  <c r="L69"/>
  <c r="H63"/>
  <c r="L63"/>
  <c r="H60"/>
  <c r="L60"/>
  <c r="H57"/>
  <c r="L57"/>
  <c r="H54"/>
  <c r="L54"/>
  <c r="H51"/>
  <c r="L51"/>
  <c r="M51"/>
  <c r="H48"/>
  <c r="L48"/>
  <c r="H45"/>
  <c r="L45"/>
  <c r="H42"/>
  <c r="L42"/>
  <c r="H39"/>
  <c r="L39"/>
  <c r="H36"/>
  <c r="L36"/>
  <c r="H33"/>
  <c r="L33"/>
  <c r="H30"/>
  <c r="L30"/>
  <c r="H27"/>
  <c r="L27"/>
  <c r="H24"/>
  <c r="L24"/>
  <c r="H12"/>
  <c r="L12"/>
  <c r="H15"/>
  <c r="L15"/>
  <c r="H267"/>
  <c r="L267"/>
  <c r="H264"/>
  <c r="L264"/>
  <c r="H261"/>
  <c r="L261"/>
  <c r="H258"/>
  <c r="L258"/>
  <c r="H255"/>
  <c r="L255"/>
  <c r="M255"/>
  <c r="H252"/>
  <c r="L252"/>
  <c r="M252"/>
  <c r="H249"/>
  <c r="L249"/>
  <c r="M249"/>
  <c r="H246"/>
  <c r="L246"/>
  <c r="M246"/>
  <c r="N246"/>
  <c r="H237"/>
  <c r="L237"/>
  <c r="H234"/>
  <c r="L234"/>
  <c r="H228"/>
  <c r="J228"/>
  <c r="K228"/>
  <c r="L228"/>
  <c r="H225"/>
  <c r="J225"/>
  <c r="K225"/>
  <c r="L225"/>
  <c r="H222"/>
  <c r="L222"/>
  <c r="H219"/>
  <c r="L219"/>
  <c r="H210"/>
  <c r="L210"/>
  <c r="G26" i="5"/>
  <c r="L24" i="19"/>
  <c r="H24"/>
  <c r="P22"/>
  <c r="O22"/>
  <c r="N22"/>
  <c r="M22"/>
  <c r="K22"/>
  <c r="J22"/>
  <c r="I22"/>
  <c r="I24" s="1"/>
  <c r="L21"/>
  <c r="H21"/>
  <c r="P19"/>
  <c r="O19"/>
  <c r="N19"/>
  <c r="M19"/>
  <c r="K19"/>
  <c r="J19"/>
  <c r="I19"/>
  <c r="I21" s="1"/>
  <c r="L18"/>
  <c r="K18"/>
  <c r="J18"/>
  <c r="H18"/>
  <c r="P16"/>
  <c r="O16"/>
  <c r="N16"/>
  <c r="M16"/>
  <c r="I16"/>
  <c r="I18" s="1"/>
  <c r="L15"/>
  <c r="H15"/>
  <c r="P13"/>
  <c r="O13"/>
  <c r="N13"/>
  <c r="M13"/>
  <c r="K13"/>
  <c r="J13"/>
  <c r="I13"/>
  <c r="I15" s="1"/>
  <c r="L12"/>
  <c r="H12"/>
  <c r="P10"/>
  <c r="O10"/>
  <c r="N10"/>
  <c r="M10"/>
  <c r="K10"/>
  <c r="J10"/>
  <c r="I10"/>
  <c r="I12" s="1"/>
  <c r="M38" i="18"/>
  <c r="N38"/>
  <c r="O38"/>
  <c r="P38"/>
  <c r="M35"/>
  <c r="N35"/>
  <c r="O35"/>
  <c r="P35"/>
  <c r="H48" i="13"/>
  <c r="I48"/>
  <c r="J48"/>
  <c r="K48"/>
  <c r="L48"/>
  <c r="M48"/>
  <c r="N48"/>
  <c r="O48"/>
  <c r="P48"/>
  <c r="I49"/>
  <c r="I35" i="18" s="1"/>
  <c r="L49" i="13"/>
  <c r="L35" i="18" s="1"/>
  <c r="M49" i="13"/>
  <c r="N49"/>
  <c r="O49"/>
  <c r="P49"/>
  <c r="J50"/>
  <c r="K50"/>
  <c r="M50"/>
  <c r="N50"/>
  <c r="O50"/>
  <c r="P50"/>
  <c r="H51"/>
  <c r="I51"/>
  <c r="J51"/>
  <c r="K51"/>
  <c r="L51"/>
  <c r="M51"/>
  <c r="N51"/>
  <c r="O51"/>
  <c r="P51"/>
  <c r="I52"/>
  <c r="I38" i="18" s="1"/>
  <c r="J52" i="13"/>
  <c r="J38" i="18" s="1"/>
  <c r="K52" i="13"/>
  <c r="K38" i="18" s="1"/>
  <c r="L52" i="13"/>
  <c r="L38" i="18" s="1"/>
  <c r="M52" i="13"/>
  <c r="N52"/>
  <c r="O52"/>
  <c r="P52"/>
  <c r="G49"/>
  <c r="G35" i="18" s="1"/>
  <c r="G51" i="13"/>
  <c r="G52"/>
  <c r="G38" i="18" s="1"/>
  <c r="G48" i="13"/>
  <c r="P141" i="14"/>
  <c r="P138"/>
  <c r="G10" i="19" l="1"/>
  <c r="G12" s="1"/>
  <c r="G13"/>
  <c r="G15" s="1"/>
  <c r="G16"/>
  <c r="G18" s="1"/>
  <c r="G19"/>
  <c r="G21" s="1"/>
  <c r="G22"/>
  <c r="G24" s="1"/>
  <c r="H32" i="18"/>
  <c r="I32"/>
  <c r="J32"/>
  <c r="K32"/>
  <c r="L32"/>
  <c r="M32"/>
  <c r="N32"/>
  <c r="O32"/>
  <c r="G32"/>
  <c r="H29"/>
  <c r="I29"/>
  <c r="J29"/>
  <c r="K29"/>
  <c r="L29"/>
  <c r="M29"/>
  <c r="N29"/>
  <c r="O29"/>
  <c r="G29"/>
  <c r="P153" i="14"/>
  <c r="H150"/>
  <c r="I150"/>
  <c r="J150"/>
  <c r="K150"/>
  <c r="L150"/>
  <c r="M150"/>
  <c r="N150"/>
  <c r="O150"/>
  <c r="P150"/>
  <c r="H151"/>
  <c r="I151"/>
  <c r="J151"/>
  <c r="K151"/>
  <c r="L151"/>
  <c r="M151"/>
  <c r="N151"/>
  <c r="O151"/>
  <c r="P151"/>
  <c r="P29" i="18" s="1"/>
  <c r="P30" s="1"/>
  <c r="H153" i="14"/>
  <c r="I153"/>
  <c r="J153"/>
  <c r="K153"/>
  <c r="L153"/>
  <c r="M153"/>
  <c r="N153"/>
  <c r="O153"/>
  <c r="H154"/>
  <c r="I154"/>
  <c r="J154"/>
  <c r="K154"/>
  <c r="L154"/>
  <c r="M154"/>
  <c r="N154"/>
  <c r="O154"/>
  <c r="P154"/>
  <c r="P32" i="18" s="1"/>
  <c r="P33" s="1"/>
  <c r="G154" i="14"/>
  <c r="G153"/>
  <c r="G151"/>
  <c r="G150"/>
  <c r="H39" i="4"/>
  <c r="L39"/>
  <c r="H40"/>
  <c r="H23" i="18" s="1"/>
  <c r="H24" s="1"/>
  <c r="J40" i="4"/>
  <c r="J23" i="18" s="1"/>
  <c r="J24" s="1"/>
  <c r="K40" i="4"/>
  <c r="K23" i="18" s="1"/>
  <c r="K24" s="1"/>
  <c r="L40" i="4"/>
  <c r="L23" i="18" s="1"/>
  <c r="L24" s="1"/>
  <c r="M40" i="4"/>
  <c r="M23" i="18" s="1"/>
  <c r="N40" i="4"/>
  <c r="N23" i="18" s="1"/>
  <c r="O40" i="4"/>
  <c r="O23" i="18" s="1"/>
  <c r="P40" i="4"/>
  <c r="P23" i="18" s="1"/>
  <c r="P24" s="1"/>
  <c r="M41" i="4"/>
  <c r="N41"/>
  <c r="O41"/>
  <c r="P41"/>
  <c r="H42"/>
  <c r="L42"/>
  <c r="I43"/>
  <c r="I26" i="18" s="1"/>
  <c r="J43" i="4"/>
  <c r="J26" i="18" s="1"/>
  <c r="J27" s="1"/>
  <c r="K43" i="4"/>
  <c r="K26" i="18" s="1"/>
  <c r="L43" i="4"/>
  <c r="L26" i="18" s="1"/>
  <c r="L27" s="1"/>
  <c r="M43" i="4"/>
  <c r="M26" i="18" s="1"/>
  <c r="N43" i="4"/>
  <c r="N26" i="18" s="1"/>
  <c r="O43" i="4"/>
  <c r="O26" i="18" s="1"/>
  <c r="P43" i="4"/>
  <c r="P26" i="18" s="1"/>
  <c r="G43" i="4"/>
  <c r="G26" i="18" s="1"/>
  <c r="J51" i="15"/>
  <c r="K51"/>
  <c r="L51"/>
  <c r="O51"/>
  <c r="I46" i="18"/>
  <c r="N46"/>
  <c r="O146" i="15"/>
  <c r="J147"/>
  <c r="J50" i="18" s="1"/>
  <c r="K147" i="15"/>
  <c r="K50" i="18" s="1"/>
  <c r="L147" i="15"/>
  <c r="L50" i="18" s="1"/>
  <c r="L51" s="1"/>
  <c r="M147" i="15"/>
  <c r="M50" i="18" s="1"/>
  <c r="N147" i="15"/>
  <c r="N50" i="18" s="1"/>
  <c r="O147" i="15"/>
  <c r="O50" i="18" s="1"/>
  <c r="O51" s="1"/>
  <c r="H143" i="15"/>
  <c r="L143"/>
  <c r="O143"/>
  <c r="J144"/>
  <c r="J47" i="18" s="1"/>
  <c r="J48" s="1"/>
  <c r="K144" i="15"/>
  <c r="K47" i="18" s="1"/>
  <c r="K48" s="1"/>
  <c r="M144" i="15"/>
  <c r="M47" i="18" s="1"/>
  <c r="M48" s="1"/>
  <c r="N144" i="15"/>
  <c r="N47" i="18" s="1"/>
  <c r="O144" i="15"/>
  <c r="O47" i="18" s="1"/>
  <c r="O48" s="1"/>
  <c r="N31" i="5"/>
  <c r="O31"/>
  <c r="P31"/>
  <c r="N32"/>
  <c r="N17" i="18" s="1"/>
  <c r="O32" i="5"/>
  <c r="O17" i="18" s="1"/>
  <c r="O18" s="1"/>
  <c r="P32" i="5"/>
  <c r="P17" i="18" s="1"/>
  <c r="P18" s="1"/>
  <c r="N33" i="5"/>
  <c r="N34"/>
  <c r="O34"/>
  <c r="P34"/>
  <c r="N35"/>
  <c r="N20" i="18" s="1"/>
  <c r="O35" i="5"/>
  <c r="O20" i="18" s="1"/>
  <c r="P35" i="5"/>
  <c r="P20" i="18" s="1"/>
  <c r="N36" i="5"/>
  <c r="N37"/>
  <c r="O37"/>
  <c r="P37"/>
  <c r="N38"/>
  <c r="O38"/>
  <c r="P38"/>
  <c r="N39"/>
  <c r="N40"/>
  <c r="O40"/>
  <c r="P40"/>
  <c r="N41"/>
  <c r="O41"/>
  <c r="P41"/>
  <c r="H31"/>
  <c r="I31"/>
  <c r="J31"/>
  <c r="K31"/>
  <c r="L31"/>
  <c r="M31"/>
  <c r="H32"/>
  <c r="H17" i="18" s="1"/>
  <c r="H18" s="1"/>
  <c r="I32" i="5"/>
  <c r="I17" i="18" s="1"/>
  <c r="I18" s="1"/>
  <c r="J32" i="5"/>
  <c r="J17" i="18" s="1"/>
  <c r="J18" s="1"/>
  <c r="K32" i="5"/>
  <c r="K17" i="18" s="1"/>
  <c r="K18" s="1"/>
  <c r="L32" i="5"/>
  <c r="L17" i="18" s="1"/>
  <c r="L18" s="1"/>
  <c r="M32" i="5"/>
  <c r="M17" i="18" s="1"/>
  <c r="M18" s="1"/>
  <c r="H34" i="5"/>
  <c r="I34"/>
  <c r="J34"/>
  <c r="K34"/>
  <c r="L34"/>
  <c r="M34"/>
  <c r="H35"/>
  <c r="H20" i="18" s="1"/>
  <c r="H21" s="1"/>
  <c r="I35" i="5"/>
  <c r="J35"/>
  <c r="K35"/>
  <c r="L35"/>
  <c r="M35"/>
  <c r="M20" i="18" s="1"/>
  <c r="G32" i="5"/>
  <c r="G17" i="18" s="1"/>
  <c r="G34" i="5"/>
  <c r="G35"/>
  <c r="G20" i="18" s="1"/>
  <c r="G21" s="1"/>
  <c r="G31" i="5"/>
  <c r="P49" i="18"/>
  <c r="N49"/>
  <c r="M49"/>
  <c r="K49"/>
  <c r="J49"/>
  <c r="I49" s="1"/>
  <c r="G49" s="1"/>
  <c r="L45"/>
  <c r="H45"/>
  <c r="I44"/>
  <c r="P43"/>
  <c r="O43"/>
  <c r="N43"/>
  <c r="M43"/>
  <c r="K43"/>
  <c r="J43"/>
  <c r="I43" s="1"/>
  <c r="G43" s="1"/>
  <c r="G45" s="1"/>
  <c r="L42"/>
  <c r="K42"/>
  <c r="J42"/>
  <c r="H42"/>
  <c r="I41"/>
  <c r="P40"/>
  <c r="O40"/>
  <c r="N40"/>
  <c r="M40"/>
  <c r="I40"/>
  <c r="G40" s="1"/>
  <c r="G42" s="1"/>
  <c r="L39"/>
  <c r="K39"/>
  <c r="J39"/>
  <c r="G39"/>
  <c r="I39"/>
  <c r="P37"/>
  <c r="O37"/>
  <c r="N37"/>
  <c r="M37"/>
  <c r="L36"/>
  <c r="P34"/>
  <c r="O34"/>
  <c r="N34"/>
  <c r="M34"/>
  <c r="I34"/>
  <c r="G34" s="1"/>
  <c r="G36" s="1"/>
  <c r="O33"/>
  <c r="L33"/>
  <c r="H33"/>
  <c r="N31"/>
  <c r="M31"/>
  <c r="K31"/>
  <c r="J31"/>
  <c r="I31" s="1"/>
  <c r="G31" s="1"/>
  <c r="G33" s="1"/>
  <c r="O30"/>
  <c r="L30"/>
  <c r="K30"/>
  <c r="J30"/>
  <c r="H30"/>
  <c r="I30"/>
  <c r="N28"/>
  <c r="M28"/>
  <c r="I28"/>
  <c r="G28" s="1"/>
  <c r="G30" s="1"/>
  <c r="P25"/>
  <c r="O25"/>
  <c r="N25"/>
  <c r="M25"/>
  <c r="K25"/>
  <c r="I25"/>
  <c r="G25" s="1"/>
  <c r="O22"/>
  <c r="N22"/>
  <c r="M22"/>
  <c r="I22"/>
  <c r="G22" s="1"/>
  <c r="P21"/>
  <c r="O21"/>
  <c r="M21"/>
  <c r="G16"/>
  <c r="P15"/>
  <c r="N15"/>
  <c r="M15"/>
  <c r="L15"/>
  <c r="K15"/>
  <c r="J15"/>
  <c r="H15"/>
  <c r="I14"/>
  <c r="I15" s="1"/>
  <c r="O13"/>
  <c r="I13"/>
  <c r="G13" s="1"/>
  <c r="G15" s="1"/>
  <c r="P12"/>
  <c r="N12"/>
  <c r="M12"/>
  <c r="L12"/>
  <c r="K12"/>
  <c r="J12"/>
  <c r="H12"/>
  <c r="I11"/>
  <c r="I12" s="1"/>
  <c r="O10"/>
  <c r="I10"/>
  <c r="G10" s="1"/>
  <c r="G12" s="1"/>
  <c r="P268" i="16"/>
  <c r="O268"/>
  <c r="N268"/>
  <c r="M268"/>
  <c r="K268"/>
  <c r="J268"/>
  <c r="I268"/>
  <c r="G268" s="1"/>
  <c r="L266"/>
  <c r="I266"/>
  <c r="P265"/>
  <c r="O265"/>
  <c r="N265"/>
  <c r="M265"/>
  <c r="K265"/>
  <c r="J265"/>
  <c r="I265"/>
  <c r="G265" s="1"/>
  <c r="L263"/>
  <c r="I263"/>
  <c r="G263" s="1"/>
  <c r="P262"/>
  <c r="O262"/>
  <c r="N262"/>
  <c r="M262"/>
  <c r="I262"/>
  <c r="I260"/>
  <c r="P259"/>
  <c r="O259"/>
  <c r="N259"/>
  <c r="M259"/>
  <c r="K259"/>
  <c r="J259"/>
  <c r="I259" s="1"/>
  <c r="G259" s="1"/>
  <c r="L257"/>
  <c r="P256"/>
  <c r="O256"/>
  <c r="N256"/>
  <c r="M256"/>
  <c r="I256"/>
  <c r="G256" s="1"/>
  <c r="I254"/>
  <c r="G254"/>
  <c r="P253"/>
  <c r="O253"/>
  <c r="N253"/>
  <c r="K253"/>
  <c r="J253"/>
  <c r="I253"/>
  <c r="G253" s="1"/>
  <c r="I251"/>
  <c r="P250"/>
  <c r="O250"/>
  <c r="N250"/>
  <c r="K250"/>
  <c r="J250"/>
  <c r="I250" s="1"/>
  <c r="G250" s="1"/>
  <c r="I248"/>
  <c r="G248"/>
  <c r="P247"/>
  <c r="O247"/>
  <c r="N247"/>
  <c r="K247"/>
  <c r="J247"/>
  <c r="I247"/>
  <c r="G247" s="1"/>
  <c r="L245"/>
  <c r="I245"/>
  <c r="P244"/>
  <c r="O244"/>
  <c r="K244"/>
  <c r="J244"/>
  <c r="I244"/>
  <c r="G244" s="1"/>
  <c r="P241"/>
  <c r="O241"/>
  <c r="N241"/>
  <c r="M241"/>
  <c r="K241"/>
  <c r="J241"/>
  <c r="I241"/>
  <c r="G241" s="1"/>
  <c r="P238"/>
  <c r="O238"/>
  <c r="N238"/>
  <c r="M238"/>
  <c r="K238"/>
  <c r="J238"/>
  <c r="I238"/>
  <c r="G238" s="1"/>
  <c r="I236"/>
  <c r="I237" s="1"/>
  <c r="P235"/>
  <c r="O235"/>
  <c r="N235"/>
  <c r="M235"/>
  <c r="K235"/>
  <c r="J235"/>
  <c r="I235" s="1"/>
  <c r="G235" s="1"/>
  <c r="I233"/>
  <c r="P232"/>
  <c r="O232"/>
  <c r="N232"/>
  <c r="M232"/>
  <c r="K232"/>
  <c r="J232"/>
  <c r="I232"/>
  <c r="G232" s="1"/>
  <c r="P229"/>
  <c r="O229"/>
  <c r="N229"/>
  <c r="M229"/>
  <c r="I229"/>
  <c r="G229" s="1"/>
  <c r="I227"/>
  <c r="G227"/>
  <c r="P226"/>
  <c r="O226"/>
  <c r="N226"/>
  <c r="M226"/>
  <c r="I226" s="1"/>
  <c r="G226" s="1"/>
  <c r="I224"/>
  <c r="P223"/>
  <c r="O223"/>
  <c r="N223"/>
  <c r="M223"/>
  <c r="I223"/>
  <c r="G223" s="1"/>
  <c r="I221"/>
  <c r="G221"/>
  <c r="P220"/>
  <c r="O220"/>
  <c r="N220"/>
  <c r="M220"/>
  <c r="K220"/>
  <c r="J220"/>
  <c r="I220" s="1"/>
  <c r="G220" s="1"/>
  <c r="I218"/>
  <c r="P217"/>
  <c r="O217"/>
  <c r="N217"/>
  <c r="M217"/>
  <c r="K217"/>
  <c r="J217"/>
  <c r="I217"/>
  <c r="G217" s="1"/>
  <c r="P214"/>
  <c r="O214"/>
  <c r="N214"/>
  <c r="M214"/>
  <c r="K214"/>
  <c r="J214"/>
  <c r="I214"/>
  <c r="G214" s="1"/>
  <c r="P211"/>
  <c r="O211"/>
  <c r="N211"/>
  <c r="M211"/>
  <c r="K211"/>
  <c r="J211"/>
  <c r="I211"/>
  <c r="G211" s="1"/>
  <c r="I209"/>
  <c r="G209"/>
  <c r="P208"/>
  <c r="O208"/>
  <c r="N208"/>
  <c r="M208"/>
  <c r="K208"/>
  <c r="J208"/>
  <c r="I208" s="1"/>
  <c r="G208" s="1"/>
  <c r="I206"/>
  <c r="P205"/>
  <c r="O205"/>
  <c r="N205"/>
  <c r="M205"/>
  <c r="K205"/>
  <c r="J205"/>
  <c r="I205"/>
  <c r="G205" s="1"/>
  <c r="I203"/>
  <c r="G203"/>
  <c r="P202"/>
  <c r="O202"/>
  <c r="N202"/>
  <c r="M202"/>
  <c r="K202"/>
  <c r="J202"/>
  <c r="I202" s="1"/>
  <c r="G202" s="1"/>
  <c r="I200"/>
  <c r="P199"/>
  <c r="O199"/>
  <c r="N199"/>
  <c r="M199"/>
  <c r="K199"/>
  <c r="J199"/>
  <c r="I199"/>
  <c r="G199" s="1"/>
  <c r="I197"/>
  <c r="G197"/>
  <c r="P196"/>
  <c r="O196"/>
  <c r="N196"/>
  <c r="M196"/>
  <c r="K196"/>
  <c r="J196"/>
  <c r="I196" s="1"/>
  <c r="G196" s="1"/>
  <c r="I194"/>
  <c r="P193"/>
  <c r="O193"/>
  <c r="N193"/>
  <c r="M193"/>
  <c r="K193"/>
  <c r="J193"/>
  <c r="I193"/>
  <c r="G193" s="1"/>
  <c r="I191"/>
  <c r="G191"/>
  <c r="P190"/>
  <c r="O190"/>
  <c r="N190"/>
  <c r="M190"/>
  <c r="K190"/>
  <c r="J190"/>
  <c r="I190" s="1"/>
  <c r="G190" s="1"/>
  <c r="I188"/>
  <c r="P187"/>
  <c r="O187"/>
  <c r="N187"/>
  <c r="M187"/>
  <c r="K187"/>
  <c r="J187"/>
  <c r="I187"/>
  <c r="G187" s="1"/>
  <c r="L185"/>
  <c r="I185"/>
  <c r="P184"/>
  <c r="O184"/>
  <c r="M184"/>
  <c r="K184"/>
  <c r="J184"/>
  <c r="I184" s="1"/>
  <c r="G184" s="1"/>
  <c r="I182"/>
  <c r="P181"/>
  <c r="O181"/>
  <c r="N181"/>
  <c r="M181"/>
  <c r="K181"/>
  <c r="J181"/>
  <c r="I181"/>
  <c r="G181" s="1"/>
  <c r="L179"/>
  <c r="I179"/>
  <c r="P178"/>
  <c r="O178"/>
  <c r="N178"/>
  <c r="M178"/>
  <c r="K178"/>
  <c r="J178"/>
  <c r="I178"/>
  <c r="G178" s="1"/>
  <c r="I176"/>
  <c r="G176"/>
  <c r="O175"/>
  <c r="M175"/>
  <c r="I175" s="1"/>
  <c r="G175" s="1"/>
  <c r="N173"/>
  <c r="L173"/>
  <c r="K173"/>
  <c r="J173"/>
  <c r="I173"/>
  <c r="O172"/>
  <c r="M172"/>
  <c r="I172"/>
  <c r="G172" s="1"/>
  <c r="P174" s="1"/>
  <c r="P169"/>
  <c r="O169"/>
  <c r="N169"/>
  <c r="M169"/>
  <c r="K169"/>
  <c r="J169"/>
  <c r="I169"/>
  <c r="G169" s="1"/>
  <c r="I167"/>
  <c r="I168" s="1"/>
  <c r="P166"/>
  <c r="O166"/>
  <c r="N166"/>
  <c r="M166"/>
  <c r="K166"/>
  <c r="J166"/>
  <c r="I166" s="1"/>
  <c r="G166" s="1"/>
  <c r="L164"/>
  <c r="I164"/>
  <c r="P163"/>
  <c r="O163"/>
  <c r="M163"/>
  <c r="K163"/>
  <c r="J163"/>
  <c r="I163" s="1"/>
  <c r="G163" s="1"/>
  <c r="I161"/>
  <c r="G161"/>
  <c r="P160"/>
  <c r="O160"/>
  <c r="N160"/>
  <c r="M160"/>
  <c r="L160"/>
  <c r="I160"/>
  <c r="G160" s="1"/>
  <c r="L158"/>
  <c r="I158" s="1"/>
  <c r="P157"/>
  <c r="O157"/>
  <c r="N157"/>
  <c r="M157"/>
  <c r="I157" s="1"/>
  <c r="G157" s="1"/>
  <c r="I155"/>
  <c r="I156" s="1"/>
  <c r="P154"/>
  <c r="O154"/>
  <c r="N154"/>
  <c r="M154"/>
  <c r="L154"/>
  <c r="I154"/>
  <c r="G154" s="1"/>
  <c r="L152"/>
  <c r="I152"/>
  <c r="P151"/>
  <c r="O151"/>
  <c r="N151"/>
  <c r="M151"/>
  <c r="I151"/>
  <c r="G151" s="1"/>
  <c r="I149"/>
  <c r="G149"/>
  <c r="P148"/>
  <c r="O148"/>
  <c r="N148"/>
  <c r="M148"/>
  <c r="K148"/>
  <c r="J148"/>
  <c r="I148" s="1"/>
  <c r="G148" s="1"/>
  <c r="I146"/>
  <c r="P145"/>
  <c r="O145"/>
  <c r="N145"/>
  <c r="M145"/>
  <c r="K145"/>
  <c r="J145"/>
  <c r="I145"/>
  <c r="G145" s="1"/>
  <c r="I143"/>
  <c r="G143"/>
  <c r="P142"/>
  <c r="O142"/>
  <c r="N142"/>
  <c r="M142"/>
  <c r="K142"/>
  <c r="J142"/>
  <c r="I142" s="1"/>
  <c r="G142" s="1"/>
  <c r="L140"/>
  <c r="P139"/>
  <c r="O139"/>
  <c r="N139"/>
  <c r="M139"/>
  <c r="K139"/>
  <c r="J139"/>
  <c r="I139" s="1"/>
  <c r="G139" s="1"/>
  <c r="L138"/>
  <c r="I138" s="1"/>
  <c r="G138" s="1"/>
  <c r="I137"/>
  <c r="G137" s="1"/>
  <c r="P136"/>
  <c r="O136"/>
  <c r="N136"/>
  <c r="M136"/>
  <c r="K136"/>
  <c r="J136"/>
  <c r="I136"/>
  <c r="G136" s="1"/>
  <c r="L135"/>
  <c r="P133"/>
  <c r="O133"/>
  <c r="N133"/>
  <c r="M133"/>
  <c r="K133"/>
  <c r="J133"/>
  <c r="I133" s="1"/>
  <c r="G133" s="1"/>
  <c r="L131"/>
  <c r="I131" s="1"/>
  <c r="P130"/>
  <c r="O130"/>
  <c r="N130"/>
  <c r="L130"/>
  <c r="K130"/>
  <c r="J130"/>
  <c r="I130" s="1"/>
  <c r="G130" s="1"/>
  <c r="I128"/>
  <c r="I129" s="1"/>
  <c r="P127"/>
  <c r="O127"/>
  <c r="N127"/>
  <c r="K127"/>
  <c r="J127"/>
  <c r="I127"/>
  <c r="G127" s="1"/>
  <c r="I125"/>
  <c r="G125" s="1"/>
  <c r="G126" s="1"/>
  <c r="P124"/>
  <c r="O124"/>
  <c r="N124"/>
  <c r="M124"/>
  <c r="K124"/>
  <c r="J124"/>
  <c r="I124"/>
  <c r="G124" s="1"/>
  <c r="I122"/>
  <c r="G122"/>
  <c r="P121"/>
  <c r="O121"/>
  <c r="N121"/>
  <c r="M121"/>
  <c r="K121"/>
  <c r="J121"/>
  <c r="I121" s="1"/>
  <c r="G121" s="1"/>
  <c r="I119"/>
  <c r="P118"/>
  <c r="O118"/>
  <c r="N118"/>
  <c r="M118"/>
  <c r="K118"/>
  <c r="J118"/>
  <c r="I118"/>
  <c r="G118" s="1"/>
  <c r="I116"/>
  <c r="G116"/>
  <c r="P115"/>
  <c r="O115"/>
  <c r="N115"/>
  <c r="M115"/>
  <c r="K115"/>
  <c r="J115"/>
  <c r="I115" s="1"/>
  <c r="G115" s="1"/>
  <c r="L114"/>
  <c r="I114"/>
  <c r="I113"/>
  <c r="G113" s="1"/>
  <c r="P112"/>
  <c r="O112"/>
  <c r="N112"/>
  <c r="M112"/>
  <c r="K112"/>
  <c r="J112"/>
  <c r="I112"/>
  <c r="G112" s="1"/>
  <c r="L111"/>
  <c r="I111" s="1"/>
  <c r="G111" s="1"/>
  <c r="I110"/>
  <c r="G110" s="1"/>
  <c r="P109"/>
  <c r="O109"/>
  <c r="N109"/>
  <c r="M109"/>
  <c r="K109"/>
  <c r="J109"/>
  <c r="I109" s="1"/>
  <c r="G109" s="1"/>
  <c r="L107"/>
  <c r="P106"/>
  <c r="O106"/>
  <c r="N106"/>
  <c r="K106"/>
  <c r="J106"/>
  <c r="I106" s="1"/>
  <c r="G106" s="1"/>
  <c r="I104"/>
  <c r="I105" s="1"/>
  <c r="P103"/>
  <c r="O103"/>
  <c r="N103"/>
  <c r="M103"/>
  <c r="K103"/>
  <c r="J103"/>
  <c r="I103" s="1"/>
  <c r="G103" s="1"/>
  <c r="L101"/>
  <c r="L102" s="1"/>
  <c r="I102" s="1"/>
  <c r="G102" s="1"/>
  <c r="P100"/>
  <c r="O100"/>
  <c r="N100"/>
  <c r="M100"/>
  <c r="K100"/>
  <c r="J100"/>
  <c r="I100" s="1"/>
  <c r="G100" s="1"/>
  <c r="L99"/>
  <c r="I99"/>
  <c r="G99" s="1"/>
  <c r="I98"/>
  <c r="G98" s="1"/>
  <c r="P97"/>
  <c r="O97"/>
  <c r="N97"/>
  <c r="M97"/>
  <c r="K97"/>
  <c r="J97"/>
  <c r="I97"/>
  <c r="G97" s="1"/>
  <c r="L96"/>
  <c r="I96" s="1"/>
  <c r="G96" s="1"/>
  <c r="I95"/>
  <c r="G95" s="1"/>
  <c r="P94"/>
  <c r="O94"/>
  <c r="N94"/>
  <c r="M94"/>
  <c r="K94"/>
  <c r="J94"/>
  <c r="I94" s="1"/>
  <c r="G94" s="1"/>
  <c r="L93"/>
  <c r="I93" s="1"/>
  <c r="G93" s="1"/>
  <c r="I92"/>
  <c r="G92" s="1"/>
  <c r="P91"/>
  <c r="O91"/>
  <c r="N91"/>
  <c r="M91"/>
  <c r="K91"/>
  <c r="J91"/>
  <c r="I91"/>
  <c r="G91" s="1"/>
  <c r="L90"/>
  <c r="I90" s="1"/>
  <c r="G90" s="1"/>
  <c r="I89"/>
  <c r="G89"/>
  <c r="P88"/>
  <c r="O88"/>
  <c r="N88"/>
  <c r="M88"/>
  <c r="K88"/>
  <c r="J88"/>
  <c r="I88" s="1"/>
  <c r="G88" s="1"/>
  <c r="I86"/>
  <c r="P85"/>
  <c r="O85"/>
  <c r="N85"/>
  <c r="M85"/>
  <c r="K85"/>
  <c r="J85"/>
  <c r="I85"/>
  <c r="G85" s="1"/>
  <c r="L83"/>
  <c r="I83"/>
  <c r="P82"/>
  <c r="O82"/>
  <c r="N82"/>
  <c r="M82"/>
  <c r="K82"/>
  <c r="J82"/>
  <c r="I82"/>
  <c r="G82" s="1"/>
  <c r="L81"/>
  <c r="I81" s="1"/>
  <c r="G81" s="1"/>
  <c r="I80"/>
  <c r="G80"/>
  <c r="P79"/>
  <c r="O79"/>
  <c r="N79"/>
  <c r="M79"/>
  <c r="K79"/>
  <c r="J79"/>
  <c r="I79" s="1"/>
  <c r="G79" s="1"/>
  <c r="I77"/>
  <c r="P76"/>
  <c r="O76"/>
  <c r="N76"/>
  <c r="M76"/>
  <c r="K76"/>
  <c r="J76"/>
  <c r="I76"/>
  <c r="G76" s="1"/>
  <c r="L75"/>
  <c r="I75" s="1"/>
  <c r="G75" s="1"/>
  <c r="I74"/>
  <c r="G74" s="1"/>
  <c r="P73"/>
  <c r="O73"/>
  <c r="N73"/>
  <c r="M73"/>
  <c r="K73"/>
  <c r="J73"/>
  <c r="I73" s="1"/>
  <c r="G73" s="1"/>
  <c r="I71"/>
  <c r="P70"/>
  <c r="O70"/>
  <c r="N70"/>
  <c r="M70"/>
  <c r="I70"/>
  <c r="G70" s="1"/>
  <c r="L68"/>
  <c r="I68"/>
  <c r="P67"/>
  <c r="O67"/>
  <c r="N67"/>
  <c r="M67"/>
  <c r="K67"/>
  <c r="J67"/>
  <c r="I67"/>
  <c r="G67" s="1"/>
  <c r="L66"/>
  <c r="I66" s="1"/>
  <c r="G66" s="1"/>
  <c r="I65"/>
  <c r="G65" s="1"/>
  <c r="P64"/>
  <c r="O64"/>
  <c r="N64"/>
  <c r="M64"/>
  <c r="K64"/>
  <c r="J64"/>
  <c r="I64" s="1"/>
  <c r="G64" s="1"/>
  <c r="I62"/>
  <c r="P61"/>
  <c r="O61"/>
  <c r="N61"/>
  <c r="M61"/>
  <c r="K61"/>
  <c r="J61"/>
  <c r="I61"/>
  <c r="G61" s="1"/>
  <c r="I59"/>
  <c r="I60" s="1"/>
  <c r="P58"/>
  <c r="O58"/>
  <c r="N58"/>
  <c r="M58"/>
  <c r="K58"/>
  <c r="J58"/>
  <c r="I58" s="1"/>
  <c r="G58" s="1"/>
  <c r="L56"/>
  <c r="P55"/>
  <c r="O55"/>
  <c r="N55"/>
  <c r="M55"/>
  <c r="K55"/>
  <c r="J55"/>
  <c r="I55" s="1"/>
  <c r="G55" s="1"/>
  <c r="I53"/>
  <c r="P52"/>
  <c r="O52"/>
  <c r="N52"/>
  <c r="M52"/>
  <c r="K52"/>
  <c r="J52"/>
  <c r="I52"/>
  <c r="G52" s="1"/>
  <c r="L50"/>
  <c r="P49"/>
  <c r="O49"/>
  <c r="N49"/>
  <c r="K49"/>
  <c r="J49"/>
  <c r="I49"/>
  <c r="G49" s="1"/>
  <c r="I47"/>
  <c r="I48" s="1"/>
  <c r="P46"/>
  <c r="O46"/>
  <c r="N46"/>
  <c r="M46"/>
  <c r="K46"/>
  <c r="J46"/>
  <c r="I46" s="1"/>
  <c r="G46" s="1"/>
  <c r="L44"/>
  <c r="P43"/>
  <c r="O43"/>
  <c r="N43"/>
  <c r="M43"/>
  <c r="K43"/>
  <c r="J43"/>
  <c r="I43" s="1"/>
  <c r="G43" s="1"/>
  <c r="I41"/>
  <c r="P40"/>
  <c r="O40"/>
  <c r="N40"/>
  <c r="M40"/>
  <c r="K40"/>
  <c r="J40"/>
  <c r="I40"/>
  <c r="G40" s="1"/>
  <c r="L38"/>
  <c r="I38"/>
  <c r="I39" s="1"/>
  <c r="P37"/>
  <c r="O37"/>
  <c r="N37"/>
  <c r="M37"/>
  <c r="K37"/>
  <c r="J37"/>
  <c r="I37"/>
  <c r="G37" s="1"/>
  <c r="I35"/>
  <c r="I36" s="1"/>
  <c r="P34"/>
  <c r="O34"/>
  <c r="N34"/>
  <c r="M34"/>
  <c r="K34"/>
  <c r="J34"/>
  <c r="I34" s="1"/>
  <c r="G34" s="1"/>
  <c r="L32"/>
  <c r="P31"/>
  <c r="O31"/>
  <c r="N31"/>
  <c r="M31"/>
  <c r="K31"/>
  <c r="J31"/>
  <c r="I31" s="1"/>
  <c r="G31" s="1"/>
  <c r="I29"/>
  <c r="P28"/>
  <c r="O28"/>
  <c r="N28"/>
  <c r="M28"/>
  <c r="K28"/>
  <c r="J28"/>
  <c r="I28"/>
  <c r="G28" s="1"/>
  <c r="L26"/>
  <c r="I26"/>
  <c r="I27" s="1"/>
  <c r="P25"/>
  <c r="O25"/>
  <c r="N25"/>
  <c r="K25"/>
  <c r="J25"/>
  <c r="I25" s="1"/>
  <c r="G25" s="1"/>
  <c r="I23"/>
  <c r="P22"/>
  <c r="O22"/>
  <c r="N22"/>
  <c r="M22"/>
  <c r="K22"/>
  <c r="J22"/>
  <c r="I22"/>
  <c r="G22" s="1"/>
  <c r="L21"/>
  <c r="L20"/>
  <c r="I20"/>
  <c r="I21" s="1"/>
  <c r="P19"/>
  <c r="O19"/>
  <c r="N19"/>
  <c r="M19"/>
  <c r="K19"/>
  <c r="J19"/>
  <c r="I19"/>
  <c r="G19" s="1"/>
  <c r="I18"/>
  <c r="G18" s="1"/>
  <c r="I17"/>
  <c r="G17" s="1"/>
  <c r="P16"/>
  <c r="O16"/>
  <c r="N16"/>
  <c r="M16"/>
  <c r="K16"/>
  <c r="J16"/>
  <c r="I16"/>
  <c r="G16" s="1"/>
  <c r="I14"/>
  <c r="G14"/>
  <c r="P13"/>
  <c r="O13"/>
  <c r="N13"/>
  <c r="M13"/>
  <c r="K13"/>
  <c r="J13"/>
  <c r="I13" s="1"/>
  <c r="G13" s="1"/>
  <c r="L11"/>
  <c r="P10"/>
  <c r="O10"/>
  <c r="N10"/>
  <c r="M10"/>
  <c r="K10"/>
  <c r="J10"/>
  <c r="I10" s="1"/>
  <c r="G10" s="1"/>
  <c r="M82" i="15"/>
  <c r="P141"/>
  <c r="O141"/>
  <c r="L141"/>
  <c r="H141"/>
  <c r="I140"/>
  <c r="G140" s="1"/>
  <c r="P139"/>
  <c r="P138"/>
  <c r="O138"/>
  <c r="L138"/>
  <c r="H138"/>
  <c r="I137"/>
  <c r="G137" s="1"/>
  <c r="P136"/>
  <c r="N136"/>
  <c r="M136"/>
  <c r="K136"/>
  <c r="J136"/>
  <c r="P135"/>
  <c r="O135"/>
  <c r="L135"/>
  <c r="H135"/>
  <c r="I134"/>
  <c r="G134" s="1"/>
  <c r="P133"/>
  <c r="N133"/>
  <c r="M133"/>
  <c r="K133"/>
  <c r="J133"/>
  <c r="P132"/>
  <c r="L132"/>
  <c r="H132"/>
  <c r="I131"/>
  <c r="G131" s="1"/>
  <c r="P130"/>
  <c r="P131" s="1"/>
  <c r="P129"/>
  <c r="L129"/>
  <c r="H129"/>
  <c r="I128"/>
  <c r="G128" s="1"/>
  <c r="P127"/>
  <c r="P128" s="1"/>
  <c r="N127"/>
  <c r="M127"/>
  <c r="K127"/>
  <c r="J127"/>
  <c r="P126"/>
  <c r="L126"/>
  <c r="H126"/>
  <c r="I125"/>
  <c r="G125" s="1"/>
  <c r="P124"/>
  <c r="P125" s="1"/>
  <c r="N124"/>
  <c r="M124"/>
  <c r="P123"/>
  <c r="O123"/>
  <c r="M123"/>
  <c r="H123"/>
  <c r="L122"/>
  <c r="L123" s="1"/>
  <c r="P121"/>
  <c r="P122" s="1"/>
  <c r="N121"/>
  <c r="K121"/>
  <c r="J121"/>
  <c r="P120"/>
  <c r="O120"/>
  <c r="L120"/>
  <c r="H120"/>
  <c r="I119"/>
  <c r="G119" s="1"/>
  <c r="P118"/>
  <c r="N118"/>
  <c r="N146" s="1"/>
  <c r="M118"/>
  <c r="M146" s="1"/>
  <c r="K118"/>
  <c r="K146" s="1"/>
  <c r="J118"/>
  <c r="J146" s="1"/>
  <c r="P117"/>
  <c r="O117"/>
  <c r="H117"/>
  <c r="L116"/>
  <c r="L117" s="1"/>
  <c r="P115"/>
  <c r="P116" s="1"/>
  <c r="N115"/>
  <c r="M115"/>
  <c r="K115"/>
  <c r="J115"/>
  <c r="I115" s="1"/>
  <c r="G115" s="1"/>
  <c r="P114"/>
  <c r="O114"/>
  <c r="L114"/>
  <c r="H114"/>
  <c r="P113"/>
  <c r="I113"/>
  <c r="G113"/>
  <c r="P112"/>
  <c r="N112"/>
  <c r="M112"/>
  <c r="K112"/>
  <c r="J112"/>
  <c r="I112"/>
  <c r="G112" s="1"/>
  <c r="P111"/>
  <c r="O111"/>
  <c r="L111"/>
  <c r="H111"/>
  <c r="I110"/>
  <c r="P109"/>
  <c r="P110" s="1"/>
  <c r="I109"/>
  <c r="G109" s="1"/>
  <c r="P108"/>
  <c r="O108"/>
  <c r="L108"/>
  <c r="H108"/>
  <c r="I107"/>
  <c r="G107" s="1"/>
  <c r="P106"/>
  <c r="P107" s="1"/>
  <c r="N106"/>
  <c r="M106"/>
  <c r="K106"/>
  <c r="J106"/>
  <c r="I106" s="1"/>
  <c r="G106" s="1"/>
  <c r="P105"/>
  <c r="P104" s="1"/>
  <c r="L105"/>
  <c r="H105"/>
  <c r="I104"/>
  <c r="P103"/>
  <c r="I103"/>
  <c r="G103" s="1"/>
  <c r="P102"/>
  <c r="L102"/>
  <c r="H102"/>
  <c r="P101"/>
  <c r="I101"/>
  <c r="G101"/>
  <c r="P100"/>
  <c r="N100"/>
  <c r="M100"/>
  <c r="K100"/>
  <c r="J100"/>
  <c r="I100"/>
  <c r="G100" s="1"/>
  <c r="P99"/>
  <c r="L99"/>
  <c r="H99"/>
  <c r="I98"/>
  <c r="P97"/>
  <c r="P98" s="1"/>
  <c r="I97"/>
  <c r="G97" s="1"/>
  <c r="P96"/>
  <c r="P95" s="1"/>
  <c r="L96"/>
  <c r="H96"/>
  <c r="I95"/>
  <c r="G95" s="1"/>
  <c r="P94"/>
  <c r="N94"/>
  <c r="M94"/>
  <c r="K94"/>
  <c r="J94"/>
  <c r="I94" s="1"/>
  <c r="G94" s="1"/>
  <c r="P93"/>
  <c r="P92" s="1"/>
  <c r="L93"/>
  <c r="H93"/>
  <c r="I92"/>
  <c r="P91"/>
  <c r="I91"/>
  <c r="G91" s="1"/>
  <c r="P90"/>
  <c r="L90"/>
  <c r="H90"/>
  <c r="P89"/>
  <c r="I89"/>
  <c r="G89"/>
  <c r="P88"/>
  <c r="N88"/>
  <c r="M88"/>
  <c r="K88"/>
  <c r="J88"/>
  <c r="I88"/>
  <c r="G88" s="1"/>
  <c r="P87"/>
  <c r="L87"/>
  <c r="H87"/>
  <c r="I86"/>
  <c r="P85"/>
  <c r="P86" s="1"/>
  <c r="I85"/>
  <c r="G85" s="1"/>
  <c r="P84"/>
  <c r="H84"/>
  <c r="L83"/>
  <c r="L84" s="1"/>
  <c r="I83"/>
  <c r="P82"/>
  <c r="N82"/>
  <c r="K82"/>
  <c r="J82"/>
  <c r="I82" s="1"/>
  <c r="G82" s="1"/>
  <c r="P81"/>
  <c r="L81"/>
  <c r="H81"/>
  <c r="I80"/>
  <c r="G80" s="1"/>
  <c r="P79"/>
  <c r="P80" s="1"/>
  <c r="P78"/>
  <c r="L78"/>
  <c r="H78"/>
  <c r="I77"/>
  <c r="G77" s="1"/>
  <c r="P76"/>
  <c r="P77" s="1"/>
  <c r="N76"/>
  <c r="M76"/>
  <c r="K76"/>
  <c r="J76"/>
  <c r="P75"/>
  <c r="O75"/>
  <c r="L75"/>
  <c r="H75"/>
  <c r="I74"/>
  <c r="G74" s="1"/>
  <c r="P73"/>
  <c r="P74" s="1"/>
  <c r="P72"/>
  <c r="O72"/>
  <c r="L72"/>
  <c r="H72"/>
  <c r="I71"/>
  <c r="G71" s="1"/>
  <c r="P70"/>
  <c r="P71" s="1"/>
  <c r="P69"/>
  <c r="L69"/>
  <c r="H69"/>
  <c r="I68"/>
  <c r="G68" s="1"/>
  <c r="P67"/>
  <c r="P68" s="1"/>
  <c r="P66"/>
  <c r="L66"/>
  <c r="H66"/>
  <c r="I65"/>
  <c r="G65" s="1"/>
  <c r="P64"/>
  <c r="P65" s="1"/>
  <c r="P63"/>
  <c r="L63"/>
  <c r="H63"/>
  <c r="I62"/>
  <c r="G62" s="1"/>
  <c r="P61"/>
  <c r="P62" s="1"/>
  <c r="P60"/>
  <c r="L60"/>
  <c r="H60"/>
  <c r="I59"/>
  <c r="G59" s="1"/>
  <c r="P58"/>
  <c r="P59" s="1"/>
  <c r="N58"/>
  <c r="M58"/>
  <c r="K58"/>
  <c r="J58"/>
  <c r="P57"/>
  <c r="L57"/>
  <c r="H57"/>
  <c r="I56"/>
  <c r="G56" s="1"/>
  <c r="P55"/>
  <c r="P56" s="1"/>
  <c r="P54"/>
  <c r="L54"/>
  <c r="H54"/>
  <c r="I53"/>
  <c r="G53" s="1"/>
  <c r="P52"/>
  <c r="P53" s="1"/>
  <c r="N52"/>
  <c r="M52"/>
  <c r="K52"/>
  <c r="J52"/>
  <c r="H51"/>
  <c r="I50"/>
  <c r="G50" s="1"/>
  <c r="N49"/>
  <c r="M49"/>
  <c r="I49" s="1"/>
  <c r="G49" s="1"/>
  <c r="P48"/>
  <c r="O48"/>
  <c r="L48"/>
  <c r="K48"/>
  <c r="J48"/>
  <c r="H48"/>
  <c r="I47"/>
  <c r="I46"/>
  <c r="G46" s="1"/>
  <c r="P45"/>
  <c r="L45"/>
  <c r="I44"/>
  <c r="G44" s="1"/>
  <c r="P43"/>
  <c r="I43"/>
  <c r="G43" s="1"/>
  <c r="P42"/>
  <c r="L42"/>
  <c r="H42"/>
  <c r="I41"/>
  <c r="G41" s="1"/>
  <c r="P40"/>
  <c r="P41" s="1"/>
  <c r="N40"/>
  <c r="M40"/>
  <c r="K40"/>
  <c r="J40"/>
  <c r="P39"/>
  <c r="O39"/>
  <c r="H39"/>
  <c r="I38"/>
  <c r="G38" s="1"/>
  <c r="P37"/>
  <c r="P38" s="1"/>
  <c r="L37"/>
  <c r="L146" s="1"/>
  <c r="I37"/>
  <c r="G37" s="1"/>
  <c r="P36"/>
  <c r="O36"/>
  <c r="L36"/>
  <c r="H36"/>
  <c r="I35"/>
  <c r="G35" s="1"/>
  <c r="P34"/>
  <c r="P35" s="1"/>
  <c r="I34"/>
  <c r="G34" s="1"/>
  <c r="P33"/>
  <c r="L33"/>
  <c r="H33"/>
  <c r="I32"/>
  <c r="G32" s="1"/>
  <c r="P31"/>
  <c r="P32" s="1"/>
  <c r="I31"/>
  <c r="G31" s="1"/>
  <c r="P30"/>
  <c r="H30"/>
  <c r="L29"/>
  <c r="L30" s="1"/>
  <c r="I29"/>
  <c r="P28"/>
  <c r="I28"/>
  <c r="G28" s="1"/>
  <c r="P27"/>
  <c r="O27"/>
  <c r="L27"/>
  <c r="H27"/>
  <c r="I26"/>
  <c r="G26" s="1"/>
  <c r="P25"/>
  <c r="P26" s="1"/>
  <c r="P24"/>
  <c r="O24"/>
  <c r="H24"/>
  <c r="L23"/>
  <c r="L24" s="1"/>
  <c r="P22"/>
  <c r="P23" s="1"/>
  <c r="N22"/>
  <c r="M22"/>
  <c r="K22"/>
  <c r="J22"/>
  <c r="I22"/>
  <c r="G22" s="1"/>
  <c r="P21"/>
  <c r="L21"/>
  <c r="H21"/>
  <c r="I20"/>
  <c r="P19"/>
  <c r="P20" s="1"/>
  <c r="I19"/>
  <c r="G19" s="1"/>
  <c r="P18"/>
  <c r="H18"/>
  <c r="L17"/>
  <c r="L18" s="1"/>
  <c r="I17"/>
  <c r="P16"/>
  <c r="N16"/>
  <c r="N143" s="1"/>
  <c r="M16"/>
  <c r="M143" s="1"/>
  <c r="K16"/>
  <c r="K143" s="1"/>
  <c r="J16"/>
  <c r="P15"/>
  <c r="L15"/>
  <c r="I14"/>
  <c r="G14" s="1"/>
  <c r="P13"/>
  <c r="P12"/>
  <c r="P11"/>
  <c r="L11"/>
  <c r="L144" s="1"/>
  <c r="L47" i="18" s="1"/>
  <c r="L48" s="1"/>
  <c r="I11" i="15"/>
  <c r="G11" s="1"/>
  <c r="P10"/>
  <c r="P143" s="1"/>
  <c r="P46" i="18" s="1"/>
  <c r="I10" i="15"/>
  <c r="G10" s="1"/>
  <c r="L18" i="14"/>
  <c r="O147"/>
  <c r="L147"/>
  <c r="H147"/>
  <c r="I146"/>
  <c r="O144"/>
  <c r="L144"/>
  <c r="H144"/>
  <c r="I143"/>
  <c r="G143" s="1"/>
  <c r="N142"/>
  <c r="M142"/>
  <c r="O141"/>
  <c r="L141"/>
  <c r="H141"/>
  <c r="I140"/>
  <c r="G140" s="1"/>
  <c r="O138"/>
  <c r="L138"/>
  <c r="H138"/>
  <c r="I137"/>
  <c r="G137" s="1"/>
  <c r="N136"/>
  <c r="M136"/>
  <c r="O135"/>
  <c r="L135"/>
  <c r="H135"/>
  <c r="I134"/>
  <c r="N133"/>
  <c r="M133"/>
  <c r="O132"/>
  <c r="L132"/>
  <c r="H132"/>
  <c r="I131"/>
  <c r="N130"/>
  <c r="M130"/>
  <c r="L129"/>
  <c r="H129"/>
  <c r="I128"/>
  <c r="O127"/>
  <c r="N127"/>
  <c r="M127"/>
  <c r="K127"/>
  <c r="J127"/>
  <c r="I127"/>
  <c r="G127" s="1"/>
  <c r="L126"/>
  <c r="H126"/>
  <c r="I125"/>
  <c r="G125" s="1"/>
  <c r="O124"/>
  <c r="N124"/>
  <c r="M124"/>
  <c r="K124"/>
  <c r="J124"/>
  <c r="O123"/>
  <c r="H123"/>
  <c r="I122"/>
  <c r="N121"/>
  <c r="M121"/>
  <c r="L121"/>
  <c r="K121"/>
  <c r="J121"/>
  <c r="O120"/>
  <c r="L120"/>
  <c r="H120"/>
  <c r="I119"/>
  <c r="G119" s="1"/>
  <c r="N118"/>
  <c r="M118"/>
  <c r="K118"/>
  <c r="J118"/>
  <c r="O117"/>
  <c r="L117"/>
  <c r="H117"/>
  <c r="I116"/>
  <c r="N115"/>
  <c r="M115"/>
  <c r="K115"/>
  <c r="J115"/>
  <c r="I115"/>
  <c r="G115" s="1"/>
  <c r="O114"/>
  <c r="J114"/>
  <c r="H114"/>
  <c r="L113"/>
  <c r="I113" s="1"/>
  <c r="G113" s="1"/>
  <c r="N112"/>
  <c r="I112" s="1"/>
  <c r="G112" s="1"/>
  <c r="M112"/>
  <c r="K112"/>
  <c r="O111"/>
  <c r="L111"/>
  <c r="H111"/>
  <c r="I110"/>
  <c r="G110" s="1"/>
  <c r="N109"/>
  <c r="M109"/>
  <c r="K109"/>
  <c r="J109"/>
  <c r="O108"/>
  <c r="L108"/>
  <c r="H108"/>
  <c r="I107"/>
  <c r="G107" s="1"/>
  <c r="N106"/>
  <c r="M106"/>
  <c r="K106"/>
  <c r="J106"/>
  <c r="O105"/>
  <c r="L105"/>
  <c r="H105"/>
  <c r="I104"/>
  <c r="G104"/>
  <c r="N103"/>
  <c r="M103"/>
  <c r="K103"/>
  <c r="J103"/>
  <c r="I103" s="1"/>
  <c r="G103" s="1"/>
  <c r="O102"/>
  <c r="L102"/>
  <c r="J102"/>
  <c r="H102"/>
  <c r="K101"/>
  <c r="I101"/>
  <c r="N100"/>
  <c r="I100" s="1"/>
  <c r="G100" s="1"/>
  <c r="M100"/>
  <c r="O99"/>
  <c r="L99"/>
  <c r="K99"/>
  <c r="J99"/>
  <c r="H99"/>
  <c r="L98"/>
  <c r="I98"/>
  <c r="N97"/>
  <c r="M97"/>
  <c r="L96"/>
  <c r="H96"/>
  <c r="I95"/>
  <c r="G95"/>
  <c r="O94"/>
  <c r="O96" s="1"/>
  <c r="N94"/>
  <c r="M94"/>
  <c r="K94"/>
  <c r="J94"/>
  <c r="I94" s="1"/>
  <c r="G94" s="1"/>
  <c r="L93"/>
  <c r="H93"/>
  <c r="I92"/>
  <c r="G92" s="1"/>
  <c r="O91"/>
  <c r="N91"/>
  <c r="M91"/>
  <c r="K91"/>
  <c r="J91"/>
  <c r="O90"/>
  <c r="L90"/>
  <c r="H90"/>
  <c r="I89"/>
  <c r="G89" s="1"/>
  <c r="N88"/>
  <c r="M88"/>
  <c r="K88"/>
  <c r="J88"/>
  <c r="O87"/>
  <c r="L87"/>
  <c r="H87"/>
  <c r="I86"/>
  <c r="G86" s="1"/>
  <c r="N85"/>
  <c r="M85"/>
  <c r="K85"/>
  <c r="J85"/>
  <c r="I85"/>
  <c r="G85" s="1"/>
  <c r="L84"/>
  <c r="H84"/>
  <c r="I83"/>
  <c r="G83"/>
  <c r="O82"/>
  <c r="N82"/>
  <c r="M82"/>
  <c r="K82"/>
  <c r="J82"/>
  <c r="I82" s="1"/>
  <c r="G82" s="1"/>
  <c r="O81"/>
  <c r="L81"/>
  <c r="H81"/>
  <c r="I80"/>
  <c r="G80" s="1"/>
  <c r="N79"/>
  <c r="M79"/>
  <c r="K79"/>
  <c r="J79"/>
  <c r="L78"/>
  <c r="H78"/>
  <c r="I77"/>
  <c r="G77" s="1"/>
  <c r="O76"/>
  <c r="N76"/>
  <c r="M76"/>
  <c r="K76"/>
  <c r="J76"/>
  <c r="I76" s="1"/>
  <c r="G76" s="1"/>
  <c r="L75"/>
  <c r="H75"/>
  <c r="I74"/>
  <c r="G74" s="1"/>
  <c r="O73"/>
  <c r="N73"/>
  <c r="M73"/>
  <c r="K73"/>
  <c r="J73"/>
  <c r="L72"/>
  <c r="H72"/>
  <c r="I71"/>
  <c r="G71" s="1"/>
  <c r="O70"/>
  <c r="N70"/>
  <c r="M70"/>
  <c r="K70"/>
  <c r="J70"/>
  <c r="I70"/>
  <c r="G70" s="1"/>
  <c r="L69"/>
  <c r="H69"/>
  <c r="I68"/>
  <c r="G68" s="1"/>
  <c r="O67"/>
  <c r="N67"/>
  <c r="M67"/>
  <c r="K67"/>
  <c r="J67"/>
  <c r="I67" s="1"/>
  <c r="G67" s="1"/>
  <c r="O66"/>
  <c r="L66"/>
  <c r="H66"/>
  <c r="I65"/>
  <c r="G65" s="1"/>
  <c r="N64"/>
  <c r="M64"/>
  <c r="K64"/>
  <c r="J64"/>
  <c r="I64" s="1"/>
  <c r="G64" s="1"/>
  <c r="O63"/>
  <c r="K63"/>
  <c r="J63"/>
  <c r="H63"/>
  <c r="L62"/>
  <c r="L63" s="1"/>
  <c r="N61"/>
  <c r="M61"/>
  <c r="I61" s="1"/>
  <c r="G61" s="1"/>
  <c r="O60"/>
  <c r="L60"/>
  <c r="H60"/>
  <c r="I59"/>
  <c r="G59" s="1"/>
  <c r="N58"/>
  <c r="M58"/>
  <c r="K58"/>
  <c r="J58"/>
  <c r="I58"/>
  <c r="G58" s="1"/>
  <c r="H57"/>
  <c r="O56"/>
  <c r="O57" s="1"/>
  <c r="L56"/>
  <c r="I56" s="1"/>
  <c r="N55"/>
  <c r="M55"/>
  <c r="K55"/>
  <c r="J55"/>
  <c r="I55" s="1"/>
  <c r="G55" s="1"/>
  <c r="L54"/>
  <c r="H54"/>
  <c r="I53"/>
  <c r="G53" s="1"/>
  <c r="O52"/>
  <c r="N52"/>
  <c r="M52"/>
  <c r="K52"/>
  <c r="J52"/>
  <c r="H51"/>
  <c r="L50"/>
  <c r="L51" s="1"/>
  <c r="O49"/>
  <c r="N49"/>
  <c r="M49"/>
  <c r="K49"/>
  <c r="J49"/>
  <c r="O48"/>
  <c r="L48"/>
  <c r="H48"/>
  <c r="I47"/>
  <c r="G47" s="1"/>
  <c r="N46"/>
  <c r="M46"/>
  <c r="K46"/>
  <c r="J46"/>
  <c r="O45"/>
  <c r="L45"/>
  <c r="H45"/>
  <c r="I44"/>
  <c r="G44" s="1"/>
  <c r="N43"/>
  <c r="M43"/>
  <c r="K43"/>
  <c r="J43"/>
  <c r="L42"/>
  <c r="H42"/>
  <c r="I41"/>
  <c r="G41" s="1"/>
  <c r="O40"/>
  <c r="N40"/>
  <c r="M40"/>
  <c r="K40"/>
  <c r="J40"/>
  <c r="I40"/>
  <c r="G40" s="1"/>
  <c r="O39"/>
  <c r="H39"/>
  <c r="L38"/>
  <c r="L39" s="1"/>
  <c r="I38"/>
  <c r="N37"/>
  <c r="M37"/>
  <c r="I37"/>
  <c r="G37" s="1"/>
  <c r="L36"/>
  <c r="H36"/>
  <c r="I35"/>
  <c r="G35" s="1"/>
  <c r="O34"/>
  <c r="N34"/>
  <c r="M34"/>
  <c r="K34"/>
  <c r="J34"/>
  <c r="I34" s="1"/>
  <c r="G34" s="1"/>
  <c r="L33"/>
  <c r="H33"/>
  <c r="I32"/>
  <c r="G32" s="1"/>
  <c r="O31"/>
  <c r="N31"/>
  <c r="M31"/>
  <c r="K31"/>
  <c r="J31"/>
  <c r="O30"/>
  <c r="L30"/>
  <c r="H30"/>
  <c r="I29"/>
  <c r="G29" s="1"/>
  <c r="N28"/>
  <c r="M28"/>
  <c r="K28"/>
  <c r="J28"/>
  <c r="O27"/>
  <c r="L27"/>
  <c r="H27"/>
  <c r="I26"/>
  <c r="G26" s="1"/>
  <c r="N25"/>
  <c r="M25"/>
  <c r="K25"/>
  <c r="J25"/>
  <c r="L24"/>
  <c r="H24"/>
  <c r="I23"/>
  <c r="G23" s="1"/>
  <c r="O22"/>
  <c r="N22"/>
  <c r="M22"/>
  <c r="K22"/>
  <c r="J22"/>
  <c r="I22"/>
  <c r="G22" s="1"/>
  <c r="L21"/>
  <c r="H21"/>
  <c r="I20"/>
  <c r="G20" s="1"/>
  <c r="I19"/>
  <c r="G19" s="1"/>
  <c r="H18"/>
  <c r="I17"/>
  <c r="G17" s="1"/>
  <c r="N16"/>
  <c r="M16"/>
  <c r="K16"/>
  <c r="J16"/>
  <c r="L15"/>
  <c r="H15"/>
  <c r="I14"/>
  <c r="G14" s="1"/>
  <c r="O13"/>
  <c r="N13"/>
  <c r="M13"/>
  <c r="K13"/>
  <c r="J13"/>
  <c r="I13" s="1"/>
  <c r="G13" s="1"/>
  <c r="O12"/>
  <c r="L12"/>
  <c r="H12"/>
  <c r="I11"/>
  <c r="G11" s="1"/>
  <c r="N10"/>
  <c r="M10"/>
  <c r="K10"/>
  <c r="J10"/>
  <c r="I10"/>
  <c r="G10" s="1"/>
  <c r="G29" i="16" l="1"/>
  <c r="G30" s="1"/>
  <c r="I30"/>
  <c r="G41"/>
  <c r="G42" s="1"/>
  <c r="I42"/>
  <c r="G53"/>
  <c r="G54" s="1"/>
  <c r="I54"/>
  <c r="G68"/>
  <c r="G69" s="1"/>
  <c r="I69"/>
  <c r="G77"/>
  <c r="G78" s="1"/>
  <c r="I78"/>
  <c r="G86"/>
  <c r="G87" s="1"/>
  <c r="I87"/>
  <c r="G119"/>
  <c r="G120" s="1"/>
  <c r="I120"/>
  <c r="G131"/>
  <c r="G132" s="1"/>
  <c r="I132"/>
  <c r="G146"/>
  <c r="G147" s="1"/>
  <c r="I147"/>
  <c r="G164"/>
  <c r="G165" s="1"/>
  <c r="I165"/>
  <c r="G173"/>
  <c r="G174" s="1"/>
  <c r="I174"/>
  <c r="G179"/>
  <c r="G180" s="1"/>
  <c r="I180"/>
  <c r="G188"/>
  <c r="G189" s="1"/>
  <c r="I189"/>
  <c r="G194"/>
  <c r="G195" s="1"/>
  <c r="I195"/>
  <c r="G200"/>
  <c r="G201" s="1"/>
  <c r="I201"/>
  <c r="G206"/>
  <c r="G207" s="1"/>
  <c r="I207"/>
  <c r="G218"/>
  <c r="G219" s="1"/>
  <c r="I219"/>
  <c r="G224"/>
  <c r="G225" s="1"/>
  <c r="I225"/>
  <c r="G251"/>
  <c r="G252" s="1"/>
  <c r="I252"/>
  <c r="I15"/>
  <c r="G35"/>
  <c r="G36" s="1"/>
  <c r="G47"/>
  <c r="G48" s="1"/>
  <c r="G59"/>
  <c r="G60" s="1"/>
  <c r="G104"/>
  <c r="G105" s="1"/>
  <c r="G114"/>
  <c r="I117"/>
  <c r="I123"/>
  <c r="G128"/>
  <c r="G129" s="1"/>
  <c r="I144"/>
  <c r="I150"/>
  <c r="I153"/>
  <c r="G155"/>
  <c r="G156" s="1"/>
  <c r="I159"/>
  <c r="I162"/>
  <c r="G167"/>
  <c r="G168" s="1"/>
  <c r="I177"/>
  <c r="I192"/>
  <c r="I198"/>
  <c r="I204"/>
  <c r="I210"/>
  <c r="I222"/>
  <c r="I228"/>
  <c r="G236"/>
  <c r="G237" s="1"/>
  <c r="I249"/>
  <c r="I255"/>
  <c r="I261"/>
  <c r="G23"/>
  <c r="G24" s="1"/>
  <c r="I24"/>
  <c r="G62"/>
  <c r="G63" s="1"/>
  <c r="I63"/>
  <c r="G71"/>
  <c r="G72" s="1"/>
  <c r="I72"/>
  <c r="G83"/>
  <c r="G84" s="1"/>
  <c r="I84"/>
  <c r="G182"/>
  <c r="G183" s="1"/>
  <c r="I183"/>
  <c r="G185"/>
  <c r="G186" s="1"/>
  <c r="I186"/>
  <c r="G233"/>
  <c r="G234" s="1"/>
  <c r="I234"/>
  <c r="G245"/>
  <c r="G246" s="1"/>
  <c r="I246"/>
  <c r="G266"/>
  <c r="G267" s="1"/>
  <c r="I267"/>
  <c r="G15"/>
  <c r="G117"/>
  <c r="G123"/>
  <c r="I126"/>
  <c r="G144"/>
  <c r="G150"/>
  <c r="G162"/>
  <c r="G177"/>
  <c r="G192"/>
  <c r="G198"/>
  <c r="G204"/>
  <c r="G210"/>
  <c r="G222"/>
  <c r="G228"/>
  <c r="G249"/>
  <c r="G255"/>
  <c r="G260"/>
  <c r="G261" s="1"/>
  <c r="G262"/>
  <c r="G264" s="1"/>
  <c r="I264"/>
  <c r="I27" i="18"/>
  <c r="K20"/>
  <c r="K21" s="1"/>
  <c r="I20"/>
  <c r="I21" s="1"/>
  <c r="L20"/>
  <c r="L21" s="1"/>
  <c r="J20"/>
  <c r="J21" s="1"/>
  <c r="G18"/>
  <c r="G27"/>
  <c r="L12" i="15"/>
  <c r="P14"/>
  <c r="I16"/>
  <c r="G16" s="1"/>
  <c r="G143" s="1"/>
  <c r="P17"/>
  <c r="P29"/>
  <c r="G39"/>
  <c r="P44"/>
  <c r="P83"/>
  <c r="I90"/>
  <c r="I102"/>
  <c r="I114"/>
  <c r="P119"/>
  <c r="P134"/>
  <c r="P137"/>
  <c r="P140"/>
  <c r="P146"/>
  <c r="I51"/>
  <c r="I18"/>
  <c r="I96"/>
  <c r="I108"/>
  <c r="J143"/>
  <c r="I147"/>
  <c r="I50" i="18" s="1"/>
  <c r="I62" i="14"/>
  <c r="L114"/>
  <c r="I33" i="18"/>
  <c r="I45"/>
  <c r="I51"/>
  <c r="I36"/>
  <c r="I42"/>
  <c r="N174" i="16"/>
  <c r="G158"/>
  <c r="G159" s="1"/>
  <c r="N165"/>
  <c r="N177"/>
  <c r="I11"/>
  <c r="I12" s="1"/>
  <c r="G20"/>
  <c r="G21" s="1"/>
  <c r="G26"/>
  <c r="G27" s="1"/>
  <c r="I32"/>
  <c r="I33" s="1"/>
  <c r="G38"/>
  <c r="G39" s="1"/>
  <c r="I44"/>
  <c r="I45" s="1"/>
  <c r="I50"/>
  <c r="I56"/>
  <c r="I101"/>
  <c r="G101" s="1"/>
  <c r="I107"/>
  <c r="I140"/>
  <c r="G152"/>
  <c r="G153" s="1"/>
  <c r="I257"/>
  <c r="I111" i="15"/>
  <c r="G110"/>
  <c r="I105"/>
  <c r="G104"/>
  <c r="I99"/>
  <c r="G98"/>
  <c r="I93"/>
  <c r="G92"/>
  <c r="I87"/>
  <c r="G86"/>
  <c r="I48"/>
  <c r="G45"/>
  <c r="I30"/>
  <c r="I33"/>
  <c r="I36"/>
  <c r="I12"/>
  <c r="I21"/>
  <c r="G20"/>
  <c r="G147" s="1"/>
  <c r="G50" i="18" s="1"/>
  <c r="G51" s="1"/>
  <c r="G12" i="15"/>
  <c r="G21"/>
  <c r="G33"/>
  <c r="G36"/>
  <c r="I45"/>
  <c r="G51"/>
  <c r="I84"/>
  <c r="G87"/>
  <c r="G90"/>
  <c r="G93"/>
  <c r="G96"/>
  <c r="G99"/>
  <c r="G102"/>
  <c r="G105"/>
  <c r="G108"/>
  <c r="G111"/>
  <c r="G114"/>
  <c r="H11"/>
  <c r="I13"/>
  <c r="G17"/>
  <c r="G18" s="1"/>
  <c r="I23"/>
  <c r="I144" s="1"/>
  <c r="I47" i="18" s="1"/>
  <c r="I48" s="1"/>
  <c r="I25" i="15"/>
  <c r="G25" s="1"/>
  <c r="G27" s="1"/>
  <c r="G29"/>
  <c r="G30" s="1"/>
  <c r="I40"/>
  <c r="G40" s="1"/>
  <c r="G42" s="1"/>
  <c r="G47"/>
  <c r="G48" s="1"/>
  <c r="I52"/>
  <c r="G52" s="1"/>
  <c r="G54" s="1"/>
  <c r="I55"/>
  <c r="G55" s="1"/>
  <c r="G57" s="1"/>
  <c r="I58"/>
  <c r="G58" s="1"/>
  <c r="G60" s="1"/>
  <c r="I61"/>
  <c r="G61" s="1"/>
  <c r="G63" s="1"/>
  <c r="I64"/>
  <c r="G64" s="1"/>
  <c r="G66" s="1"/>
  <c r="I67"/>
  <c r="G67" s="1"/>
  <c r="G69" s="1"/>
  <c r="I70"/>
  <c r="G70" s="1"/>
  <c r="G72" s="1"/>
  <c r="I73"/>
  <c r="G73" s="1"/>
  <c r="G75" s="1"/>
  <c r="I76"/>
  <c r="G76" s="1"/>
  <c r="G78" s="1"/>
  <c r="I79"/>
  <c r="G79" s="1"/>
  <c r="G81" s="1"/>
  <c r="G83"/>
  <c r="G84" s="1"/>
  <c r="I116"/>
  <c r="I118"/>
  <c r="G118" s="1"/>
  <c r="G120" s="1"/>
  <c r="I121"/>
  <c r="G121" s="1"/>
  <c r="I122"/>
  <c r="I124"/>
  <c r="G124" s="1"/>
  <c r="G126" s="1"/>
  <c r="I127"/>
  <c r="G127" s="1"/>
  <c r="G129" s="1"/>
  <c r="I130"/>
  <c r="G130" s="1"/>
  <c r="G132" s="1"/>
  <c r="I133"/>
  <c r="G133" s="1"/>
  <c r="G135" s="1"/>
  <c r="I136"/>
  <c r="G136" s="1"/>
  <c r="G138" s="1"/>
  <c r="I139"/>
  <c r="G139" s="1"/>
  <c r="G141" s="1"/>
  <c r="I12" i="14"/>
  <c r="G24"/>
  <c r="I31"/>
  <c r="G31" s="1"/>
  <c r="I52"/>
  <c r="G52" s="1"/>
  <c r="I60"/>
  <c r="I69"/>
  <c r="I73"/>
  <c r="G73" s="1"/>
  <c r="I87"/>
  <c r="I88"/>
  <c r="G88" s="1"/>
  <c r="I91"/>
  <c r="G91" s="1"/>
  <c r="I97"/>
  <c r="G97" s="1"/>
  <c r="I117"/>
  <c r="I118"/>
  <c r="G118" s="1"/>
  <c r="I121"/>
  <c r="G121" s="1"/>
  <c r="I129"/>
  <c r="G36"/>
  <c r="I63"/>
  <c r="I75"/>
  <c r="I90"/>
  <c r="G93"/>
  <c r="I99"/>
  <c r="I120"/>
  <c r="I57"/>
  <c r="G56"/>
  <c r="G57" s="1"/>
  <c r="G12"/>
  <c r="G15"/>
  <c r="I21"/>
  <c r="I33"/>
  <c r="I39"/>
  <c r="G42"/>
  <c r="I54"/>
  <c r="G60"/>
  <c r="I66"/>
  <c r="G69"/>
  <c r="G72"/>
  <c r="G75"/>
  <c r="G78"/>
  <c r="I84"/>
  <c r="G87"/>
  <c r="G90"/>
  <c r="I96"/>
  <c r="I102"/>
  <c r="I105"/>
  <c r="G114"/>
  <c r="G120"/>
  <c r="G21"/>
  <c r="G33"/>
  <c r="G54"/>
  <c r="G66"/>
  <c r="G84"/>
  <c r="G96"/>
  <c r="G105"/>
  <c r="I114"/>
  <c r="I24"/>
  <c r="I36"/>
  <c r="I42"/>
  <c r="L57"/>
  <c r="I72"/>
  <c r="I78"/>
  <c r="I93"/>
  <c r="G116"/>
  <c r="G117" s="1"/>
  <c r="G122"/>
  <c r="G123" s="1"/>
  <c r="I124"/>
  <c r="G124" s="1"/>
  <c r="G126" s="1"/>
  <c r="G128"/>
  <c r="G129" s="1"/>
  <c r="I130"/>
  <c r="G130" s="1"/>
  <c r="G131"/>
  <c r="I133"/>
  <c r="G133" s="1"/>
  <c r="G134"/>
  <c r="I136"/>
  <c r="G136" s="1"/>
  <c r="G138" s="1"/>
  <c r="I139"/>
  <c r="G139" s="1"/>
  <c r="G141" s="1"/>
  <c r="I142"/>
  <c r="G142" s="1"/>
  <c r="G144" s="1"/>
  <c r="I145"/>
  <c r="G145" s="1"/>
  <c r="G146"/>
  <c r="I15"/>
  <c r="I16"/>
  <c r="G16" s="1"/>
  <c r="G18" s="1"/>
  <c r="I25"/>
  <c r="G25" s="1"/>
  <c r="G27" s="1"/>
  <c r="I28"/>
  <c r="G28" s="1"/>
  <c r="G30" s="1"/>
  <c r="G38"/>
  <c r="G39" s="1"/>
  <c r="I43"/>
  <c r="G43" s="1"/>
  <c r="G45" s="1"/>
  <c r="I46"/>
  <c r="G46" s="1"/>
  <c r="G48" s="1"/>
  <c r="I49"/>
  <c r="G49" s="1"/>
  <c r="I50"/>
  <c r="G62"/>
  <c r="G63" s="1"/>
  <c r="I79"/>
  <c r="G79" s="1"/>
  <c r="G81" s="1"/>
  <c r="G98"/>
  <c r="G99" s="1"/>
  <c r="G101"/>
  <c r="G102" s="1"/>
  <c r="I106"/>
  <c r="G106" s="1"/>
  <c r="G108" s="1"/>
  <c r="I109"/>
  <c r="G109" s="1"/>
  <c r="G111" s="1"/>
  <c r="G107" i="16" l="1"/>
  <c r="G108" s="1"/>
  <c r="I108"/>
  <c r="G56"/>
  <c r="G57" s="1"/>
  <c r="I57"/>
  <c r="G257"/>
  <c r="G258" s="1"/>
  <c r="I258"/>
  <c r="G140"/>
  <c r="G141" s="1"/>
  <c r="I141"/>
  <c r="G50"/>
  <c r="G51" s="1"/>
  <c r="I51"/>
  <c r="I146" i="15"/>
  <c r="I143"/>
  <c r="P147"/>
  <c r="P50" i="18" s="1"/>
  <c r="H12" i="15"/>
  <c r="H144"/>
  <c r="H47" i="18" s="1"/>
  <c r="H48" s="1"/>
  <c r="G11" i="16"/>
  <c r="G12" s="1"/>
  <c r="G44"/>
  <c r="G45" s="1"/>
  <c r="G32"/>
  <c r="G33" s="1"/>
  <c r="I117" i="15"/>
  <c r="G116"/>
  <c r="G117" s="1"/>
  <c r="I24"/>
  <c r="G23"/>
  <c r="G24" s="1"/>
  <c r="G13"/>
  <c r="H13"/>
  <c r="I141"/>
  <c r="I135"/>
  <c r="I129"/>
  <c r="I120"/>
  <c r="I81"/>
  <c r="I75"/>
  <c r="I69"/>
  <c r="I63"/>
  <c r="I57"/>
  <c r="I42"/>
  <c r="I123"/>
  <c r="G122"/>
  <c r="G123" s="1"/>
  <c r="I138"/>
  <c r="I132"/>
  <c r="I126"/>
  <c r="I78"/>
  <c r="I72"/>
  <c r="I66"/>
  <c r="I60"/>
  <c r="I54"/>
  <c r="I27"/>
  <c r="I15"/>
  <c r="G147" i="14"/>
  <c r="I51"/>
  <c r="G50"/>
  <c r="G51" s="1"/>
  <c r="G135"/>
  <c r="G132"/>
  <c r="I108"/>
  <c r="I81"/>
  <c r="I48"/>
  <c r="I30"/>
  <c r="I18"/>
  <c r="I141"/>
  <c r="I135"/>
  <c r="I126"/>
  <c r="I147"/>
  <c r="I111"/>
  <c r="I45"/>
  <c r="I27"/>
  <c r="I144"/>
  <c r="I138"/>
  <c r="I132"/>
  <c r="G15" i="15" l="1"/>
  <c r="G146"/>
  <c r="H15"/>
  <c r="H146"/>
  <c r="G144"/>
  <c r="G47" i="18" s="1"/>
  <c r="G48" s="1"/>
  <c r="G46"/>
  <c r="J41" i="13"/>
  <c r="J49" s="1"/>
  <c r="J35" i="18" s="1"/>
  <c r="J36" s="1"/>
  <c r="K41" i="13"/>
  <c r="K49" s="1"/>
  <c r="K35" i="18" s="1"/>
  <c r="K36" s="1"/>
  <c r="M41" i="13"/>
  <c r="N41"/>
  <c r="I11" i="4"/>
  <c r="P27" i="5"/>
  <c r="O27"/>
  <c r="O36" s="1"/>
  <c r="M27"/>
  <c r="L27"/>
  <c r="K27"/>
  <c r="J27"/>
  <c r="I27"/>
  <c r="H27"/>
  <c r="G27"/>
  <c r="P24"/>
  <c r="O24"/>
  <c r="M24"/>
  <c r="M33" s="1"/>
  <c r="L24"/>
  <c r="L33" s="1"/>
  <c r="K24"/>
  <c r="K33" s="1"/>
  <c r="J24"/>
  <c r="J33" s="1"/>
  <c r="I24"/>
  <c r="I33" s="1"/>
  <c r="H24"/>
  <c r="H33" s="1"/>
  <c r="G24"/>
  <c r="G33" s="1"/>
  <c r="P15"/>
  <c r="P36" s="1"/>
  <c r="M15"/>
  <c r="M36" s="1"/>
  <c r="L15"/>
  <c r="K15"/>
  <c r="J15"/>
  <c r="I15"/>
  <c r="H15"/>
  <c r="H36" s="1"/>
  <c r="G15"/>
  <c r="G36" s="1"/>
  <c r="P12"/>
  <c r="P33" s="1"/>
  <c r="M28" i="4"/>
  <c r="L45" i="13"/>
  <c r="L42"/>
  <c r="L39"/>
  <c r="L36"/>
  <c r="I33"/>
  <c r="J33"/>
  <c r="K33"/>
  <c r="L33"/>
  <c r="G33"/>
  <c r="J30"/>
  <c r="K30"/>
  <c r="L30"/>
  <c r="L27"/>
  <c r="L24"/>
  <c r="L21"/>
  <c r="L18"/>
  <c r="L50" s="1"/>
  <c r="L15"/>
  <c r="L12"/>
  <c r="P43"/>
  <c r="O43"/>
  <c r="N43"/>
  <c r="M43"/>
  <c r="K43"/>
  <c r="J43"/>
  <c r="P40"/>
  <c r="O40"/>
  <c r="N40"/>
  <c r="M40"/>
  <c r="K40"/>
  <c r="J40"/>
  <c r="P37"/>
  <c r="O37"/>
  <c r="N37"/>
  <c r="M37"/>
  <c r="K37"/>
  <c r="J37"/>
  <c r="P34"/>
  <c r="O34"/>
  <c r="N34"/>
  <c r="M34"/>
  <c r="K34"/>
  <c r="J34"/>
  <c r="P31"/>
  <c r="O31"/>
  <c r="N31"/>
  <c r="M31"/>
  <c r="P28"/>
  <c r="O28"/>
  <c r="N28"/>
  <c r="M28"/>
  <c r="P22"/>
  <c r="O22"/>
  <c r="N22"/>
  <c r="M22"/>
  <c r="K22"/>
  <c r="J22"/>
  <c r="I22"/>
  <c r="I24" s="1"/>
  <c r="P19"/>
  <c r="O19"/>
  <c r="N19"/>
  <c r="M19"/>
  <c r="K19"/>
  <c r="J19"/>
  <c r="P16"/>
  <c r="O16"/>
  <c r="N16"/>
  <c r="M16"/>
  <c r="K16"/>
  <c r="J16"/>
  <c r="P10"/>
  <c r="O10"/>
  <c r="N10"/>
  <c r="M10"/>
  <c r="K10"/>
  <c r="J10"/>
  <c r="H30" i="4"/>
  <c r="J30"/>
  <c r="K30"/>
  <c r="L30"/>
  <c r="H27"/>
  <c r="J27"/>
  <c r="K27"/>
  <c r="L27"/>
  <c r="H24"/>
  <c r="J24"/>
  <c r="K24"/>
  <c r="L24"/>
  <c r="H18"/>
  <c r="L18"/>
  <c r="P34"/>
  <c r="O34"/>
  <c r="N34"/>
  <c r="M34"/>
  <c r="P31"/>
  <c r="O31"/>
  <c r="N31"/>
  <c r="M31"/>
  <c r="K31"/>
  <c r="J31"/>
  <c r="P28"/>
  <c r="O28"/>
  <c r="N28"/>
  <c r="P25"/>
  <c r="O25"/>
  <c r="O22"/>
  <c r="N22"/>
  <c r="M22"/>
  <c r="P19"/>
  <c r="O19"/>
  <c r="N19"/>
  <c r="M19"/>
  <c r="K19"/>
  <c r="J19"/>
  <c r="P16"/>
  <c r="O16"/>
  <c r="N16"/>
  <c r="M16"/>
  <c r="K16"/>
  <c r="J16"/>
  <c r="P13"/>
  <c r="P42" s="1"/>
  <c r="O13"/>
  <c r="O42" s="1"/>
  <c r="N13"/>
  <c r="N42" s="1"/>
  <c r="M13"/>
  <c r="M42" s="1"/>
  <c r="K13"/>
  <c r="K42" s="1"/>
  <c r="J13"/>
  <c r="J42" s="1"/>
  <c r="P10"/>
  <c r="P39" s="1"/>
  <c r="O10"/>
  <c r="O39" s="1"/>
  <c r="N10"/>
  <c r="N39" s="1"/>
  <c r="M10"/>
  <c r="M39" s="1"/>
  <c r="K10"/>
  <c r="K39" s="1"/>
  <c r="J10"/>
  <c r="J39" s="1"/>
  <c r="I28"/>
  <c r="I30" s="1"/>
  <c r="I34"/>
  <c r="G34" s="1"/>
  <c r="G36" s="1"/>
  <c r="I25"/>
  <c r="I27" s="1"/>
  <c r="I10"/>
  <c r="I13"/>
  <c r="I16"/>
  <c r="I18" s="1"/>
  <c r="I19"/>
  <c r="G19" s="1"/>
  <c r="G21" s="1"/>
  <c r="I22"/>
  <c r="I24" s="1"/>
  <c r="I31"/>
  <c r="G31" s="1"/>
  <c r="G33" s="1"/>
  <c r="L12"/>
  <c r="H12"/>
  <c r="I15"/>
  <c r="L15"/>
  <c r="L21"/>
  <c r="H21"/>
  <c r="I33"/>
  <c r="L33"/>
  <c r="H33"/>
  <c r="I36"/>
  <c r="L36"/>
  <c r="J36"/>
  <c r="K36"/>
  <c r="H36"/>
  <c r="G22"/>
  <c r="G24" s="1"/>
  <c r="G16"/>
  <c r="G18" s="1"/>
  <c r="G25"/>
  <c r="G27" s="1"/>
  <c r="G28"/>
  <c r="G30" s="1"/>
  <c r="I13" i="13"/>
  <c r="I15" s="1"/>
  <c r="I16"/>
  <c r="I18" s="1"/>
  <c r="I19"/>
  <c r="I21" s="1"/>
  <c r="I34"/>
  <c r="I36" s="1"/>
  <c r="I37"/>
  <c r="I39" s="1"/>
  <c r="I40"/>
  <c r="I42" s="1"/>
  <c r="I43"/>
  <c r="I45" s="1"/>
  <c r="I10"/>
  <c r="I12" s="1"/>
  <c r="I25"/>
  <c r="I27" s="1"/>
  <c r="I28"/>
  <c r="I30" s="1"/>
  <c r="I50" l="1"/>
  <c r="G11" i="4"/>
  <c r="G40" s="1"/>
  <c r="G23" i="18" s="1"/>
  <c r="G24" s="1"/>
  <c r="I40" i="4"/>
  <c r="I23" i="18" s="1"/>
  <c r="I24" s="1"/>
  <c r="L41" i="4"/>
  <c r="I42"/>
  <c r="K41"/>
  <c r="G10"/>
  <c r="G39" s="1"/>
  <c r="I39"/>
  <c r="H41"/>
  <c r="G13"/>
  <c r="J41"/>
  <c r="P39" i="5"/>
  <c r="O33"/>
  <c r="O39"/>
  <c r="J36"/>
  <c r="K36"/>
  <c r="L36"/>
  <c r="I36"/>
  <c r="G12" i="4"/>
  <c r="G41" s="1"/>
  <c r="G28" i="13"/>
  <c r="G30" s="1"/>
  <c r="G25"/>
  <c r="G27" s="1"/>
  <c r="G10"/>
  <c r="G12" s="1"/>
  <c r="G43"/>
  <c r="G45" s="1"/>
  <c r="G40"/>
  <c r="G42" s="1"/>
  <c r="G37"/>
  <c r="G39" s="1"/>
  <c r="G34"/>
  <c r="G36" s="1"/>
  <c r="G19"/>
  <c r="G21" s="1"/>
  <c r="G16"/>
  <c r="G18" s="1"/>
  <c r="G13"/>
  <c r="G15" s="1"/>
  <c r="I21" i="4"/>
  <c r="I12"/>
  <c r="I41" s="1"/>
  <c r="G22" i="13"/>
  <c r="G24" s="1"/>
  <c r="H18"/>
  <c r="G50" l="1"/>
  <c r="G53"/>
  <c r="G15" i="4"/>
  <c r="G42"/>
  <c r="H21" i="13"/>
  <c r="H33"/>
  <c r="H41"/>
  <c r="H42" s="1"/>
  <c r="H45"/>
  <c r="H15"/>
  <c r="H39"/>
  <c r="H152" i="15"/>
  <c r="H51" i="18"/>
  <c r="H50" i="13"/>
  <c r="H39" i="18"/>
  <c r="H147" i="15"/>
  <c r="H50" i="18"/>
  <c r="H125" i="16"/>
  <c r="H126"/>
  <c r="H105"/>
  <c r="H104"/>
  <c r="P48" i="18"/>
  <c r="P51" i="15"/>
  <c r="P50"/>
  <c r="P144"/>
  <c r="P47" i="18"/>
  <c r="H36" i="13"/>
  <c r="H35"/>
  <c r="H12"/>
  <c r="H11"/>
  <c r="H49"/>
  <c r="H35" i="18"/>
  <c r="H36"/>
  <c r="H38"/>
  <c r="H29" i="13"/>
  <c r="H30"/>
  <c r="H15" i="4"/>
  <c r="H14"/>
  <c r="H43"/>
  <c r="H26" i="18"/>
  <c r="H27"/>
  <c r="H45" i="15"/>
  <c r="H44"/>
  <c r="H108" i="16"/>
  <c r="H107"/>
  <c r="H24" i="13"/>
  <c r="H23"/>
  <c r="H27"/>
  <c r="H26"/>
  <c r="H52"/>
</calcChain>
</file>

<file path=xl/sharedStrings.xml><?xml version="1.0" encoding="utf-8"?>
<sst xmlns="http://schemas.openxmlformats.org/spreadsheetml/2006/main" count="3420" uniqueCount="472">
  <si>
    <t>Numer zadania</t>
  </si>
  <si>
    <t>Tytuł zadania</t>
  </si>
  <si>
    <t>Program /
Priorytet /
Działanie /
Rozdział /</t>
  </si>
  <si>
    <t>-</t>
  </si>
  <si>
    <t>Nakłady finansowe łączne</t>
  </si>
  <si>
    <t>DO UKRYCIA (kolumna pomocnicza z formułą KSAT)</t>
  </si>
  <si>
    <t>w tym:</t>
  </si>
  <si>
    <t>Dochody
z refundacji (płatności
z UE)</t>
  </si>
  <si>
    <t>Nakłady budżetowe</t>
  </si>
  <si>
    <t>Środki UE
(lub bezzwrotne źródła zagraniczne)</t>
  </si>
  <si>
    <t>Środki własne budżetu Województwa Mazowieckiego</t>
  </si>
  <si>
    <t>Pozostałe dotacje</t>
  </si>
  <si>
    <t>Inne źródła budżetowe</t>
  </si>
  <si>
    <t>Nakłady pozabudżetowe</t>
  </si>
  <si>
    <t xml:space="preserve">dotacja rozwojowa /
płatności UE </t>
  </si>
  <si>
    <t>jednostka wnioskująca</t>
  </si>
  <si>
    <t>jednostka realizująca</t>
  </si>
  <si>
    <t/>
  </si>
  <si>
    <t>plan</t>
  </si>
  <si>
    <t>Geodezja</t>
  </si>
  <si>
    <t>Inne</t>
  </si>
  <si>
    <t>Kultura</t>
  </si>
  <si>
    <t>Oświata</t>
  </si>
  <si>
    <t>Zdrowie</t>
  </si>
  <si>
    <t>rodzaj projektu</t>
  </si>
  <si>
    <t>rok</t>
  </si>
  <si>
    <t>MJWPU/MJWPU/1</t>
  </si>
  <si>
    <t>Wykonanie zintegrowanego systemu informatycznego</t>
  </si>
  <si>
    <t>jednostka wnioskująca:</t>
  </si>
  <si>
    <t>jednostka realizująca:</t>
  </si>
  <si>
    <t>MAZOWIECKA JEDNOSTKA WDRAŻANIA PROGRAMÓW UNIJNYCH</t>
  </si>
  <si>
    <t>75095</t>
  </si>
  <si>
    <t>NW/WDI_O/1</t>
  </si>
  <si>
    <t>Budowa obiektu administarcyjno-biurowego w Ostrołęce z przeznaczeniem na siedzibę dla wojewódzkich jednostek organizacyjnych</t>
  </si>
  <si>
    <t>DEPARTAMENT NADZORU WŁAŚCICIELSKIEGO I INWESTYCJI</t>
  </si>
  <si>
    <t>WOJEWÓDZKA DYREKCJA INWESTYCJI W OSTROŁĘCE</t>
  </si>
  <si>
    <t>71095</t>
  </si>
  <si>
    <t>OR/OR/1</t>
  </si>
  <si>
    <t>Budowa i wdrożenie platformy elektronicznej dla zintegrowanego systemu wspomagania zarządzania w Urzędzie Marszałkowskim WM</t>
  </si>
  <si>
    <t>DEPARTAMENT ORGANIZACJI</t>
  </si>
  <si>
    <t>75018</t>
  </si>
  <si>
    <t>RW/RW/1</t>
  </si>
  <si>
    <t>Internet dla Mazowsza</t>
  </si>
  <si>
    <t>Regionalny Program Operacyjny Województwa Mazowieckiego</t>
  </si>
  <si>
    <t>Priorytet II RPO WM - Przyspieszenie e-Rozwoju Mazowsza</t>
  </si>
  <si>
    <t>DEPARTAMENT ROLNICTWA I MODERNIZACJI TERENÓW WIEJSKICH UMWM</t>
  </si>
  <si>
    <t>Działanie 2.1 - Przeciwdziałanie wykluczeniu informacyjnemu</t>
  </si>
  <si>
    <t>KLUCZOWY</t>
  </si>
  <si>
    <t>60053</t>
  </si>
  <si>
    <t>RW/RW/3</t>
  </si>
  <si>
    <t>Rozwój e-usług i ich dostepu dla obywateli w ramach Mazowieckiej Sieci Społeczeństwa Informacyjnego M@zowszanie</t>
  </si>
  <si>
    <t>Działanie 2.2 - Rozwój e-usług</t>
  </si>
  <si>
    <t>GEO/GEO/1</t>
  </si>
  <si>
    <t>Rozwój elektronicznej administracji w samorządach Województwa Mazowieckiego wspomagającej niwelowanie dwudzielności potencjału województwa (RPO)</t>
  </si>
  <si>
    <t>GEODETA WOJEWÓDZTWA MAZOWIECKIEGO</t>
  </si>
  <si>
    <t>GEO/GEO/2</t>
  </si>
  <si>
    <t>Wypracowanie i wdrożenie innowacyjnych metod integracji danych katastralnych, mapy zasadniczej i Bazy Danych Topograficznych oraz modernizacja usług publicznych świadczonych przez służbę geodezyjną 
i kartograficzną</t>
  </si>
  <si>
    <t>Mechanizm Finansowy Europejskiego Obszaru Gospodarczego i Norweski Mechanizm Finansowy</t>
  </si>
  <si>
    <t>71013</t>
  </si>
  <si>
    <t>GEO/GEO/3</t>
  </si>
  <si>
    <t>Przyspieszenie wzrostu konkurencyjności województwa mazowieckiego przez budowanie społeczeństwa informacyjnego i gospodarki opartej na wiedzy poprzez stworzenie zintegrowanych baz wiedzy o Mazowszu</t>
  </si>
  <si>
    <t>Priorytet I RPO WM - Tworzenie warunków dla rozwoju potencjału innowacyjnego i przedsiębiorczości na Mazowszu</t>
  </si>
  <si>
    <t>Działanie 1.7 - Promocja gospodarcza</t>
  </si>
  <si>
    <t>15011</t>
  </si>
  <si>
    <t>BP_S/BP_S/7</t>
  </si>
  <si>
    <t>Budowa w Mińsku Mazowieckim lokalu filii Bibiloteki Pedagogicznej im. Heleny Radlińskiej w Siedlcach</t>
  </si>
  <si>
    <t>BIBLIOTEKA PEDAGOGICZNA W SIEDLCACH</t>
  </si>
  <si>
    <t>80147</t>
  </si>
  <si>
    <t>CKU_W/CKU_W/4</t>
  </si>
  <si>
    <t>Budowa hali sportowej przy Centrum Kształcenia Ustawicznego w Wyszkowie</t>
  </si>
  <si>
    <t>CENTRUM KSZTALCENIA USTAWICZNEGO W WYSZKOWIE</t>
  </si>
  <si>
    <t>80140</t>
  </si>
  <si>
    <t>NIEW_R/NIEW_R/10</t>
  </si>
  <si>
    <t>Przebudowa stołówki</t>
  </si>
  <si>
    <t>SPECJALNY OŚRODEK SZKOLNO-WYCHOWAWCZY DLA DZIECI NIEWIDOMYCH I SŁABOWIDZĄCYCH W RADOMIU</t>
  </si>
  <si>
    <t>80102</t>
  </si>
  <si>
    <t>NKJO_S/NKJO_S/7</t>
  </si>
  <si>
    <t>Rozbudowa i zakup wyposażenia Nauczycielskiego Kolegium Języków Obcych w Siedlcach</t>
  </si>
  <si>
    <t>Priorytet VII RPO WM - Tworzenie i poprawa warunków dla rozwoju kapitału ludzkiego</t>
  </si>
  <si>
    <t>NAUCZYCIELSKIE KOLEGIUM JĘZYKÓW OBCYCH W SIEDLCACH</t>
  </si>
  <si>
    <t>Działanie 7.2 - Infrastruktura służąca  edukacji</t>
  </si>
  <si>
    <t>80141</t>
  </si>
  <si>
    <t>NKJO_S/NKJO_S/8</t>
  </si>
  <si>
    <t>NW/OEIIZK/11</t>
  </si>
  <si>
    <t>Modernizacja korytarzy oraz wymiana krat zabezpieczajacych w budynku przy ul. Raszyńskiej</t>
  </si>
  <si>
    <t>OŚRODEK EDUKACJI INFORMATYCZNEJ I ZASTOSOWAŃ KOMPUTERÓW</t>
  </si>
  <si>
    <t>80146</t>
  </si>
  <si>
    <t>Dochody
z refundacji/
Płatności z UE</t>
  </si>
  <si>
    <t>NW/BIBLIOTEKA/21</t>
  </si>
  <si>
    <t>Rozwój społeczeństwa informacyjnego dzięki rozbudowie Mazowieckiego Systemu Informacji Bibliotecznej (MSIB II/Biblioteka Publiczna m.st. Warszawy</t>
  </si>
  <si>
    <t>BIBLIOTEKA PUBLICZNA M. ST. WARSZAWY</t>
  </si>
  <si>
    <t>KONKURSOWY</t>
  </si>
  <si>
    <t>92116</t>
  </si>
  <si>
    <t>NW/BIBLIOTEKA/3</t>
  </si>
  <si>
    <t>Przebudowa i modernizacja Biblioteki Głównej Województwa Mazowieckiego/Biblioteka Publiczna m.st. Warszawy</t>
  </si>
  <si>
    <t>92118</t>
  </si>
  <si>
    <t>NW/CSW/13</t>
  </si>
  <si>
    <t>Zmiana sposobu użytkowania budynku elektrociepłowni na Mazowieckie Centrum Sztuki Współczesnej "Elektrownia" w Radomiu/Mazowieckie Centrum Sztuki Współczesnej "Elektrownia"w Radomiu</t>
  </si>
  <si>
    <t>CENTRUM SZTUKI WSPÓŁCZESNEJ W RADOMIU</t>
  </si>
  <si>
    <t>92113</t>
  </si>
  <si>
    <t>NW/MCKS/22</t>
  </si>
  <si>
    <t>Zwiększenie dostępności do kultury poprzez renowację i modernizację zabytkowego budynku Mazowieckiego Centrum Kultury i Sztuki - stworzenie Centrum Aktywności Kulturalnej Osób Niepełnosptawnych/Mazowieckie Centrum Kultury i Sztuki</t>
  </si>
  <si>
    <t>Priorytet VI RPO WM - Wykorzystanie walorów naturalnych i kulturowych dla rozwoju turystyki i reakreacji</t>
  </si>
  <si>
    <t>MAZOWIECKIE CENTRUM KULTURY I SZTUKI</t>
  </si>
  <si>
    <t>Działanie 6.1 - Kultura</t>
  </si>
  <si>
    <t>NW/MUZ_A/11</t>
  </si>
  <si>
    <t>Budowa Pracowni konserwacji drewna archeologicznego/Muzeum Archeologiczne</t>
  </si>
  <si>
    <t>MUZEUM ARCHEOLOGICZNE</t>
  </si>
  <si>
    <t>NW/MUZ_A/21</t>
  </si>
  <si>
    <t>Przebudowa dziedzińca Arsenału Warszawskiego wraz z otoczeniem/Państwowe Muzeum Archeologiczne w Warszawie</t>
  </si>
  <si>
    <t>NW/MUZ_AIP/2</t>
  </si>
  <si>
    <t>Wyposażenie specjalistyczne Muzeum Azji i Pacyfiku w Warszawie</t>
  </si>
  <si>
    <t>MUZEUM AZJI I PACYFIKU</t>
  </si>
  <si>
    <t>NW/MUZ_E/18</t>
  </si>
  <si>
    <t>Zwiększenie dostępności do infrastruktury kultury poprzez modernizację budynku Państwowego Muzeum Etnograficznego w Warszawie</t>
  </si>
  <si>
    <t>MUZEUM ETNOGRAFICZNE</t>
  </si>
  <si>
    <t>NW/MUZ_E/5</t>
  </si>
  <si>
    <t>Modernizacja infrastruktury kulturalnej Państwowego Muzeum Etnograficznego w Warszawie</t>
  </si>
  <si>
    <t>NW/MUZ_JM/25</t>
  </si>
  <si>
    <t>Jan Kochanowski inspiracją kulturową Mazowsza/Muzeum im. Jacka Malczewskiego w Radomiu</t>
  </si>
  <si>
    <t>MUZEUM IM. J MALCZEWSKIEGO W RADOMIU</t>
  </si>
  <si>
    <t>NW/MUZ_KK/19</t>
  </si>
  <si>
    <t>Ponarwie. Konserwacja i rewitalizacja fortu ziemnego i pomnika - mauzoleum poległych w bitwie pod Ostrołęką 26 maja 1831 roku/Muzeum Kultury Kurpiowskiej w Ostrołęce</t>
  </si>
  <si>
    <t>MUZEUM KULTURY KURPIOWSKIEJ W OSTROŁĘCE</t>
  </si>
  <si>
    <t>NW/MUZ_L/12</t>
  </si>
  <si>
    <t>Zakup, rekonstrukcja i kapitalny remont dworku Gombrowicza wraz z parkiem we Wsoli/Muzeum Literatury im. Adama Mickiewicza w Warszawie</t>
  </si>
  <si>
    <t>MUZEUM LITERATURY</t>
  </si>
  <si>
    <t>NW/MUZ_L/14</t>
  </si>
  <si>
    <t>Budowa obiektów dla potrzeb Muzeum im. W. Gombrowicza we Wsoli/Muzeum Literatury im. Adama Mickiewicza w Warszawie</t>
  </si>
  <si>
    <t>NW/MUZ_M/1</t>
  </si>
  <si>
    <t xml:space="preserve">Rozbudowa i adaptacja kamienicy przy ul. Tumskiej dla potrzeb Muzeum Mazowieckiego w Płocku
</t>
  </si>
  <si>
    <t>MUZEUM MAZOWIECKIE W PŁOCKU</t>
  </si>
  <si>
    <t>NW/MUZ_N/28</t>
  </si>
  <si>
    <t>Kompleksowa poprawa oferty kulturalnej i wzrost dostępności do kultury obiektów Muzeum Niepodległości w Warszawie poprzez rewitalizację i modernizację oddziału Cytadeli Warszawskiej, w szczególności X Pawilonu, XI Pawilonu, Bramy Bielańskiej i dziedzińca/Muzeum Niepodległości</t>
  </si>
  <si>
    <t>MUZEUM NIEPODLEGŁOSCI</t>
  </si>
  <si>
    <t>NW/MUZ_REG/15</t>
  </si>
  <si>
    <t>Rozbudowa budynku Muzeum w Treblince oraz oczyszczalni ścieków/Muzeum Regionalne w Siedlcach</t>
  </si>
  <si>
    <t>MUZEUM REGIONALNE W SIEDLCACH</t>
  </si>
  <si>
    <t>NW/MUZ_REG/16</t>
  </si>
  <si>
    <t>Adaptacja zespołu dworsko-parkowego w Dąbrowie na cele muzealne/Muzeum Regionalne w Siedlcach</t>
  </si>
  <si>
    <t>NW/MUZ_ROM/32</t>
  </si>
  <si>
    <t>Zwiększenie dostępności do kultury - stworzenie Miedzynarodowego Osrodka Edukacji i Dziecictwa Kulturowego w Muzeum Romantyzmu w Opinogórze - etap I zaplecze edukacyjne, folwarczne, gospodarcze i park krajobrazowy</t>
  </si>
  <si>
    <t>MUZEUM ROMANTYZMU W OPINOGÓRZE</t>
  </si>
  <si>
    <t>NW/MUZ_SZM/43</t>
  </si>
  <si>
    <t>Rewitalizacja Zamku Książąt Mazowieckich w Ciechanowie - Ośrodek Pogranicza Kultur(etapI)/ Muzeum Szlachty Mazowieckiej w Ciechanowie</t>
  </si>
  <si>
    <t>MUZEUM SZLACHTY MAZOWIECKIEJ W CIECHANOWIE</t>
  </si>
  <si>
    <t>NW/MUZ_WSIM/29</t>
  </si>
  <si>
    <t>Budowa centrum kultoralno-rekreacyjnego w Muzeum Wsi Mazowieckiej w Sierpcu/Muzeum Wsi Mazowieckiej w Sierpcu</t>
  </si>
  <si>
    <t>MUZEUM WSI MAZOWIECKIEJ W SIERPCU</t>
  </si>
  <si>
    <t>Działanie 6.2 - Turystyka</t>
  </si>
  <si>
    <t>NW/MUZ_WSIR/44</t>
  </si>
  <si>
    <t>Zdarzyło się kiedyś nad wodą - trasa turystyczna w radomskim skansenie/ Muzeum Wsi Radomskiej</t>
  </si>
  <si>
    <t>MUZEUM WSI RADOMSKIEJ</t>
  </si>
  <si>
    <t>NW/PAŁAC_S/3</t>
  </si>
  <si>
    <t>Rewaloryzacja Zaspołu Pałacowo-Parkowego im. Fryderyka Chopina/Europejskie Centrum Artystyczne im. Fryderyka Chopina w Sannikach</t>
  </si>
  <si>
    <t>EUROPEJSKIE CENTRUM ARTYSTYCZNE IM. FRYDERYKA CHOPINA W SANNIKACH</t>
  </si>
  <si>
    <t>NW/TEATR_P/1</t>
  </si>
  <si>
    <t>Przebudowa zabytkowego budynku Teatru Polskiego w Warszawie</t>
  </si>
  <si>
    <t>TEATR POLSKI</t>
  </si>
  <si>
    <t>92106</t>
  </si>
  <si>
    <t>NW/ZPITM/27</t>
  </si>
  <si>
    <t>Zaplecze noclegowe Matecznik Mazowsze wraz z adaptacją stajni na Karczmę Staropolską/Zespół Pieśni i Tańca "Mazowsze"</t>
  </si>
  <si>
    <t>ZESPÓŁ PIEŚNI I TAŃCA MAZOWSZE</t>
  </si>
  <si>
    <t>92114</t>
  </si>
  <si>
    <t>NW/ZPITM/8</t>
  </si>
  <si>
    <t>Matecznik Mazowsze - centrum folklorystyczne/Zespół Pieśni i Tańca "Mazowsze"</t>
  </si>
  <si>
    <t>NW/ZPITM/9</t>
  </si>
  <si>
    <t>Zabytkowy Park Mazowsza wizytówką regionu/Państwowy Zespół Ludowy Pieśni i Tańca "Mazowsze" im.T. Sygietyńskiego</t>
  </si>
  <si>
    <t>Program Operacyjny Infrastruktura i Środowisko 2007-2013</t>
  </si>
  <si>
    <t>NW/BOGDAN/17</t>
  </si>
  <si>
    <t>Budowa obiektu dla nowej lokalizacji Bloku Operacyjnego, Oddziału Pooperacyjnego, Oddziału Intensywnej Terapii oraz Szpitalnego Oddziału Ratunkowego/SZPZOZ im. prof. J.Bogdanowicza</t>
  </si>
  <si>
    <t>SAMODZIELNY ZESPÓŁ PUBLICZNYCH ZAKŁADÓW OPIEKI ZDROWOTNEJ I. PROF DR JANA BOGDANOWICZA</t>
  </si>
  <si>
    <t>85111</t>
  </si>
  <si>
    <t>NW/BOGDAN/40</t>
  </si>
  <si>
    <t>Modernizacja instalacji wodno-kanalizacyjnej Szpitala - SZPZOZ im. prof.J.Bogdanowicza</t>
  </si>
  <si>
    <t>NW/BOGDAN/41</t>
  </si>
  <si>
    <t>Zakup sprzętu medycznego dla Szpitala Dziecięcego w Warszawie/SZPZOZ im. prof. J.Bogdanowicza</t>
  </si>
  <si>
    <t>Działanie 7.1 - Infrastruktura służąca ochronie zdrowia i życia</t>
  </si>
  <si>
    <t>NW/BRÓDN/12</t>
  </si>
  <si>
    <t>Modernizacja Bloku Operacyjnego/Wojewódzki Szpital Bródnowski SPZOZ</t>
  </si>
  <si>
    <t>WOJWÓDZKI SZPITAL BRÓDNOWSKI SPZOZ</t>
  </si>
  <si>
    <t>NW/BRÓDN/28</t>
  </si>
  <si>
    <t>Budowa sieci informatycznej w Wojewódzkim Szpitalu Bródnowskim</t>
  </si>
  <si>
    <t>NW/DZIEKANÓW/10</t>
  </si>
  <si>
    <t>Modernizacja Pawilonu nr I w ramach restrukturyzacji Zespołu Szpitali/SZPZOZ im. Dzieci Warszawy w Dziekanowie Leśnym</t>
  </si>
  <si>
    <t>SAMODZIELNY ZESPÓŁ PUBLICZNYCH ZAKŁADÓW OPIEKI ZDROWOTNEJ IM. DZIECI WARSZAWY W DZIEKANOWIE LEŚNYM</t>
  </si>
  <si>
    <t>NW/MAZURK/23</t>
  </si>
  <si>
    <t>Kompleksowa modernizacja Oddziału Przyjęciowego z Izbą Przyjęć Szpitala Tworkoskiego w Pruszkowie/Mazowieckie Specjalistyczne Centrum Zdrowia im. prof. Jana Mazurkiewicza w Pruszkowie</t>
  </si>
  <si>
    <t>MAZOWIECKIE SPECJALISTYCZNE CENTRUM ZDROWIA IM. PROF. JANA MAZURKIEWICZA W PRUSZKOWIE</t>
  </si>
  <si>
    <t>85120</t>
  </si>
  <si>
    <t>NW/MAZURK/37</t>
  </si>
  <si>
    <t>Przystosowanie byłego budynku gospodarczo-technicznego na cele medyczne (etap I) - utworzenie Centrum Radiologii oraz Oddziału VII A Ogólnopsychiatrycznego wraz z zakupem aparatury medycznej w Szpitalu Tworkowskim w Pruszkowie/Mazowieckie Specjalistyczne Centrum Zdrowia im. prof. Jana Mazurkiewicza w Pruszkowie</t>
  </si>
  <si>
    <t>NW/MAZURK/38</t>
  </si>
  <si>
    <t>Adaptacja istniejących pomieszczeń na potrzeby funkcji medycznych/Mazowieckie Centrum Zdrowia im. prof. Jana Mazurkiewicza w Pruszkowie</t>
  </si>
  <si>
    <t>Zadanie inwestycyjne</t>
  </si>
  <si>
    <t>NW/MCLCPIG/11</t>
  </si>
  <si>
    <t>Modernizacja i rozbudowa Pawilonu A wraz z dostosowaniem do aktualnych przepisów ochrony p/poż./Mazowieckie Centrum Leczenia Chorób Płuc i Gruźlicy w Otwocku</t>
  </si>
  <si>
    <t>MAZOWIECKIE CENTRUM LECZENIA CHORÓB PŁUC I GRUŹLICY W OTWOCKU</t>
  </si>
  <si>
    <t>NW/MCLCPIG/7</t>
  </si>
  <si>
    <t>Modernizacja, przebudowa i rozbudowa Pawilonu Głównego/Mazowieckie Centrum Leczenia Chorób Płuc i Gruźlicy w Otwocku</t>
  </si>
  <si>
    <t>NW/MWOMP/28</t>
  </si>
  <si>
    <t>Rozbudowa Mazowieckiego Wojewódzkiego Ośrodka Medycyny Pracy w Płocku/Mazowiecki Wojewódzki Ośrodek Medycyny Pracy</t>
  </si>
  <si>
    <t>MAZOWIECKI WOJEWÓDZKI OŚRODEK MEDYCYNY PRACY</t>
  </si>
  <si>
    <t>85148</t>
  </si>
  <si>
    <t>NW/NEUR_ZAG/31</t>
  </si>
  <si>
    <t>Rozbudowa i modernizacja Szpitala w Józefowie, ul. 3-go Maja 127/Mazowieckie Centrum Neuropsychiatrii i Rehabilitacji Dzieci i Młodzieży w Zagórzu k. Warszawy</t>
  </si>
  <si>
    <t>MAZOWIECKIE CENTRUM NEUROPSYCHIATRII I REHABILITACJI DZIECI I MŁODZIEŻY W ZAGÓRZU K WARSZAWY</t>
  </si>
  <si>
    <t>NW/PSYCH_RAD/3</t>
  </si>
  <si>
    <t>Modernizacja sieci wod.-kan., c.o., c.w.u. i elektrycznej/Samodzielny Wojewódzki Publiczny Zespół Zakładów Psychiatrycznej Opieki Zdrowotnej w Radomiu</t>
  </si>
  <si>
    <t>SAMODZIELNY WOJEWÓDZKI PUBLICZNY ZESPÓŁ ZAKŁADÓW PSYCHIATRYCZNEJ OPIEKI ZDROWOTNEJ W RADOMIU</t>
  </si>
  <si>
    <t>NW/PSYCH_RAD/35</t>
  </si>
  <si>
    <t>Dostosowanie do wymogów techniczno-sanitarnych pomieszczeń i urządzeń izby przyjęć pacjentów wraz z budową podjazdu dla karetek pogotowia ratunkowego/Samodzielny Wojewódzki Publiczny Zespół Zakładów Psychiatrycznej Opieki Zdrowotnej w Radomiu</t>
  </si>
  <si>
    <t>NW/PSYCH_RAD/44</t>
  </si>
  <si>
    <t>Zakup i montaż aparatu RTG dla Samodzielnego Wojewódzkiego Publicznego Zespołu Zakładów Psychiatrycznej Opieki Zdrowotnej im. dr B. Borzym w Radomiu/Samodzielny Wojewódzki Publiczny Zespół Zakładów Psychiatrycznej Opieki Zdrowotnej w Radomiu</t>
  </si>
  <si>
    <t>NW/PSYCH_W/30</t>
  </si>
  <si>
    <t>Modernizacja Oddziału I Szpitala przy ul. Nowowiejskiej 27/Samodzielny Wojewódzki Zespół Publicznych Zakładów Psychiatrycznej Opieki Zdrowotnej w Warszawie</t>
  </si>
  <si>
    <t>SAMODZIELNY WOJEWÓDZKI ZESPÓŁ PUBLICZNYCH ZAKŁADÓW PSYCHIATRYCZNEJ OPIEKI ZDROWOTNEJ W WARSZAWIE</t>
  </si>
  <si>
    <t>NW/RUDKA/1</t>
  </si>
  <si>
    <t>Przyspieszenie rozwoju Mazowsza poprzez informatyzację i ucyfrowienie radiologii w SSZZOZ w Rudce/Samodzielny Specjalistyczny Zespół Zakładów Opieki Zdrowotnej w Rudce</t>
  </si>
  <si>
    <t>SAMODZIELNY SPECJALISTYCZNY ZESPÓŁ ZAKŁADÓW OPIEKI ZDROWOTNEJ W RUDCE</t>
  </si>
  <si>
    <t>NW/STOCER/20</t>
  </si>
  <si>
    <t>Modernizacja i rozbudowa Bloku Operacyjnego wraz z wyposażeniem/Centrum Rehabilitacji im. prof. Mariana Weissa "STOCER" SPZOZ</t>
  </si>
  <si>
    <t>CENTRUM REHABILITACJI IM. PROF. MARIANA WEISSA "STOCER" SAMODZIELNY PUBLICZNY ZOZ</t>
  </si>
  <si>
    <t>NW/SWCIECH/32</t>
  </si>
  <si>
    <t>Poprawa jakości usług medycznych w zakresie rehabilitacji poprzez modernizację obiektu Specjalistycznego Szpitala Wojewódzkiego w Ciechanowie przy ul. Okrzei/Specjalistyczny Spzital Wojewódzki w Ciechanowie</t>
  </si>
  <si>
    <t>SPECJALISTYCZNY SZPITAL WOJEWÓDZKI W CIECHANOWIE</t>
  </si>
  <si>
    <t>NW/SWOSTRO/1</t>
  </si>
  <si>
    <t>Wojewódzki Szpital Specjalistyczny w Ostrołęce/SPZOZ im. dr.J.Psarskiego w Ostrołęce</t>
  </si>
  <si>
    <t>SAMODZIELNY PUBLICZNY ZAKŁAD OPIEKI ZDROWOTNEJ IM. DR J PSARSKIEGO W OSTROŁĘCE</t>
  </si>
  <si>
    <t>NW/WSS_R/45</t>
  </si>
  <si>
    <t>Wymiana dźwigów windowych/Wojewódzki Szpital Specjalistyczny w Radomiu</t>
  </si>
  <si>
    <t>WOJEWÓDZKI SZPITAL SPECJALISTYCZNY W RADOMIU</t>
  </si>
  <si>
    <t>NW/WSS_S/37</t>
  </si>
  <si>
    <t>e-Platforma Medyczna dla mieszkańców subregionu siedleckiego/Wojewódzki Szpital Specjalistyczny w Siedlcach</t>
  </si>
  <si>
    <t>WOJEWÓDZKI SZPITAL SPECJALISTYCZNY W SIEDLCACH</t>
  </si>
  <si>
    <t>NW/WSZ_P/33</t>
  </si>
  <si>
    <t>Przebudowa i wyposażenie Szpitalnego Oddziału Ratunkowego w Wojewódzkim Szpitalu Zespolonym w Płocku/Wojewódzki Szpital Zespolony w Płocku</t>
  </si>
  <si>
    <t>Priorytet XII: Bezpieczeństwo zdrowotne i poprawa efektywności systemu ochrony zdrowia</t>
  </si>
  <si>
    <t>WOJEWÓDZKI SZPITAL ZESPOLONY W PŁOCKU</t>
  </si>
  <si>
    <t>Działanie 12.1 - Rozwój systemu ratownictwa medycznego</t>
  </si>
  <si>
    <t>wykonanie</t>
  </si>
  <si>
    <t>% wykonania</t>
  </si>
  <si>
    <t>Stopień zaawansowania inwestycji - szczegółowy opis</t>
  </si>
  <si>
    <t xml:space="preserve">wykonanie </t>
  </si>
  <si>
    <t>% wykoania</t>
  </si>
  <si>
    <t>wniosek o dofinansowanie projektu złożony do MJWPU obecnie jest na etapie oceny formalnej</t>
  </si>
  <si>
    <t>w związku z odebraniem zintegrowanego  systemu informatycznego wydatki związane z ww systemem przestały mieć charakter wydatków inwestycyjnych</t>
  </si>
  <si>
    <t xml:space="preserve">   2) zakup domeny potrzebnej na stworzenie strony internetowej projektu na kwotę 36,36 zł z czego z §6057 – 30,90 zł oraz §6059 – 5,46 zł.</t>
  </si>
  <si>
    <t xml:space="preserve">Do głównych zadań inwestycyjnych w ramach Projektu należy stworzenie połączonych ze sobą dwóch systemów teleinformatycznych: Zintegrowanego Systemu Danych Georeferencyjnych i Mapy Zasadniczej oraz Systemu Zarządzania Bazą Danych Obiektów Topograficznych. Ponadto do zadań inwestycyjnych należy także: uruchomienie centrum skanowania, wraz z zakupem niezbędnego wyposażenia, jak również zakup serwerów i komputerów do prowadzenia zintegrowanej bazy danych (wydatek niekwalifikowany) i zakup oprogramowania. W II kwartale 2009 r. uruchomiono Centrum Skanowania. Zakupiony został skaner, serwer do jego obsługi i komputery do przetwarzania obrazów rastrowych, a także klimatyzator (966 000 zł). W roku 2010r.:1) opracowana została aplikacja walidacyjna dla wsparcia procesu kontroli (46 360 zł),2) przeprowadzono przetarg na realizację kolejnych 17-stu zadań projektowych, w tym opracowanie i wdrożenie ww. Systemów. W dniu 16 czerwca 2010 r. podpisano umowę z Wykonawcą na kwotę 5 894 389,74 zł brutto, w tym wydatki inwestycyjne (łącznie w latach 2010 - 2011) stanowią 3 361 446,78 zł brutto; w roku 2010 zakończono i dokonano płatności za realizację I i II etapu umowy-wydatki inwestycyjne wyniosły 1 332 132,08 zł. 
</t>
  </si>
  <si>
    <t>2) przeprowadzenie kontroli terenowej i kameralnej opracowanej TBD na kwotę 1 948 281,34 zł. z czego: z §6057 – 1 656 039,14 zł oraz WFGZGiK – 292 242,20 zł (płatności zostały zrefundowane wnioskiem o płatność z dnia 20.08.2010 r.);</t>
  </si>
  <si>
    <t>3) wynajęcie Sali konferencyjnej na pierwsze posiedzenie Komitetu Sterującego Projektu na kwotę 3 298,58 zł z czego z §6057 – 2 803,79 zł oraz §6059 – 494,79 zł;</t>
  </si>
  <si>
    <t>4) zakup domeny potrzebnej na stworzenie strony internetowej projektu na kwotę 24,28 zł z czego z §6057 – 20,63 zł oraz §6059 – 3,65 zł.</t>
  </si>
  <si>
    <r>
      <t>Zrealizowane są umowy na</t>
    </r>
    <r>
      <rPr>
        <sz val="7"/>
        <color theme="1"/>
        <rFont val="Times New Roman"/>
        <family val="1"/>
        <charset val="238"/>
      </rPr>
      <t xml:space="preserve"> 1) wynajęcie Sali konferencyjnej na pierwsze posiedzenie Komitetu Sterującego Projektu na kwotę 1 099,52 zł z czego z §6057 – 934,59 zł oraz §6059 – 164,93 zł;</t>
    </r>
  </si>
  <si>
    <r>
      <t>Realizowane są umowy</t>
    </r>
    <r>
      <rPr>
        <sz val="7"/>
        <color theme="1"/>
        <rFont val="Times New Roman"/>
        <family val="1"/>
        <charset val="238"/>
      </rPr>
      <t xml:space="preserve"> : 1) na prowadzenie działań informacyjnych i promocyjnych projektu – Uchwała ZWM Nr 829/342/10 z dnia 27.04.2010 r. zmieniona uchwałą ZWM Nr 1606/368/10 z dnia 3.08.2010 r., oraz uchwała ZWM Nr 122/4/10 z dnia 14.12.2010 r., w ramach której zrealizowano zadania na kwotę 90 402,00 zł</t>
    </r>
  </si>
  <si>
    <r>
      <t xml:space="preserve">Zrealizowane są umowy na: </t>
    </r>
    <r>
      <rPr>
        <sz val="7"/>
        <color theme="1"/>
        <rFont val="Times New Roman"/>
        <family val="1"/>
        <charset val="238"/>
      </rPr>
      <t>1) „Zebranie i zorganizowanie w odpowiednie struktury danych dla potrzeb Bazy Danych Topograficznych (TBD) Województwa Mazowieckiego, zgodnie z „Wytycznymi technicznymi TBD” Głównego Geodety Kraju” dla obszaru Województwa Mazowieckiego” na kwotę 19 818 846,32 zł z czego: z §6057 – 16 846 019,37 zł oraz WFGZGiK – 2 972 826,95 zł (płatności zostały zrefundowane wnioskiem o płatność z dnia 20.08.2010 r.);</t>
    </r>
  </si>
  <si>
    <r>
      <t>Realizowane są umowy</t>
    </r>
    <r>
      <rPr>
        <sz val="7"/>
        <color theme="1"/>
        <rFont val="Times New Roman"/>
        <family val="1"/>
        <charset val="238"/>
      </rPr>
      <t xml:space="preserve"> : 1) na prowadzenie działań informacyjnych i promocyjnych projektu – Uchwała ZWM Nr 828/342/10 z dnia 27.04.2010 r. zmieniona uchwałą ZWM Nr 1605/368/10 z dnia 3.08.2010 r., oraz uchwałą ZWM Nr 119/4/10 z dnia 14.12.2010 r., w ramach której zrealizowano zadania na kwotę 144 057,59 zł.</t>
    </r>
  </si>
  <si>
    <t>Budynek odebrany od wykonawcy, uzyskał warunkowe pozwolenie na użytkowanie, do wykonania pozostały barierki w otworach okiennych oraz parking, które zostana zrealizowane ze środków MZN</t>
  </si>
  <si>
    <t xml:space="preserve">Wykonano rozbiórkę budynków, remont i przebudowę zabytku, wybudowano nowy obiekt z instalacjami i przyłączami.Budowa została zakończona, dokonano zakupu mebli. Dostawa sprzętu komputerowego nastąpiła w m-cu styczniu 2011r. Ostateczne rozliczenie inwestycji nastąpi w I kw. 2011r. </t>
  </si>
  <si>
    <t>Zadanie wykonane w 100%. Sporządzono dokumentację projektowo- kosztorysową instalacji elektrycznej w siedzibie OEIiZK. Wykonano modernizację korytarzy i wymieniono kraty zabezpieczające w budynku OEIiZK. Przeprowadzono nadzór autorski i inwestorski</t>
  </si>
  <si>
    <t>Wykonano studium wykonalności do projektu</t>
  </si>
  <si>
    <t>w 2010 r. zadanie zostało zrealizowane w 100%. Wykonano roboty budowlane, elektryczne, sanitarne, dokumentacje dot. demontażu i montażu fasady aluminiowo-szklanej, przeprowadzono sprzęt i zbiory biblioteczne oraz pełoniono nadzór inwestorski i autorski.</t>
  </si>
  <si>
    <t>w 2010 roku przygotowano i przeprowadzono przetargi na Inwestora zastępczego i Generalnego wykonawcę robót budowlanych oraz wykonano część robót rozbiórkowych i ziemnych</t>
  </si>
  <si>
    <t>w 2010 r. zadanie zostało zrealizowane w 100%. Sprządzono autorski konserwatorski program rewaloryzacji i rekonstrukcji elewacji MCKiS oraz planu tyflogicznego budynku. Przeprowadzono nadzory: inwestorski, autorski nadzór konserwatorski. Wykonano  tabliczki dotykowe alfabetem brail`a, oznaczenia równoległego schodów dla osób z dysfunkcją wzroku. Zamontowano system sygnalizacji włamania. Zakupiono zestaw do montażu punktu bezprzewodowego Internetu. Przeprowadzono rekultywację terenu zieleni przed budynkiem. Wykonano tablicę pamiątkową ze szkła klejonego.Zakupiono i zamontowano windę wewnątrz budynku. wykonano roboty budowlane i  renowacyjne przy elewacjach budynku oraz roboty elektryczne</t>
  </si>
  <si>
    <t>Zakres zadania na 2010 r wykonano w całości- sporządzono dokumentację projektu budowlanego do pozwolenia na budowę pracowni konserwacji drewna</t>
  </si>
  <si>
    <t xml:space="preserve">Wykonano: doradztwo i analizę dokumentów w celu opracowania dokumentów RPOWM niezbędnych w przygotowaniu do Projektu, doradztwo konserwatorskie oraz koorgynację działań przygotowawczych dokumentacji technicznej i niezbędnych pozwoleń na budowę, ekspertyzę jednej kondygnacji piwnic od dziedzińcem Arsenału- geotechniczne warunki posadowienia
(w montażu fin. projektu ujęto nakłady poniesione w 2009 r. w ramach zadania "Wykonanie dokumentacji projektowo-koncepcyjnej wraz z częściowym studium wykonalności dla zagospodarowania dziedzińca wewnętrznego  i przebudowy budynku Arsenału Warszawskiego")
</t>
  </si>
  <si>
    <t xml:space="preserve">(w projekcie ujęto nakłady poniesione w 2009 r. w ramach zadania </t>
  </si>
  <si>
    <t>umowa podpisana 24.11.10 r. na wykonanie zadania w latach 2011-2012</t>
  </si>
  <si>
    <t>Zakres zaplanowany na 2010 rok został zrealizowany w 100%. Wykonano aktualizację dokumentacji projektowej dot. wentylacji w budynku Muzeum.</t>
  </si>
  <si>
    <t>Kwota wydatkowana w całości. Zadanie wieloletnie. Wykonano: inwentaryzację budynku oficyny dworskiej,ocenę techniczną budynku, koordynowanie projektu RPOWM, promocja projektu, opracowanie projektu rewitalizacji parku, projektu technicznego amfiteatru i kordegardy, usunięcie barier dla niepełnosprawnych, projekt techniczny toalet parkowych</t>
  </si>
  <si>
    <t>W 2010 r. przygotowano i przeprowadzono procedury przetargowe na wykonanie prac budowlanych i innych. Wykonano roboty rozbiórkowe, część robót budowlanych i sanitarnych,  budowy parkingu oraz prace zwiazane z oświetleniem fortu i pomnika. Przeprowadzono konserwację pomnika. Wykonano prace dot. utrzymania serwisu internetowego. Przeprowadzono nadzory: inwestorski, konserwatorski i autorski.</t>
  </si>
  <si>
    <t>W 2010 r. zadanie wykonane w 100%. Przygotowano i przeprowadzono procedury przetargowe na budowę ogrodzenia - etap III. Wykonano roboty budowlane: prace porzadkowe, rozbiurka ruiny budynku, usunieto podmurówkę dawnej rozdzielni gazu. Przeprowadzono prace porzadkowe sadu i wybudowano ogrodzenie - etap III. Przeprowadzono nadzór inwestorski nad budową ogrodzenia.</t>
  </si>
  <si>
    <t>W 2010 r. zadanie wykonane w 100%. Sporzadzono SIWZ na wykonanie dokumentacji projektowej dwóch budynków administracyjno-muzealnych. Wykonano aktualizację  koncepcji archtektonicznej zabudowy administracyjno-muzealnej oraz konferencyjno-hotelowej parku we Wsoli.</t>
  </si>
  <si>
    <t>Rozbudowano i zaadaptowano budynek na potrzeby Muzeum Mazowieckiego w Płocku ( cztery piętra, na których stworzone zostały inne wystawy, inne okresy dziejów Płocka "X wieków Płocka")</t>
  </si>
  <si>
    <t>zadanie realizowane od 2011 r.</t>
  </si>
  <si>
    <t>w 2010 r. wykorzystano 1 239 545,64 zł. Wykonano: dostawa i montaż agregatu prądotwórczego, ogrodzenie, drogę dojazdową oraz dokumentację do oczyszczalni ścieków, wykonano meble- pierwsze wyposażenie, zakupiono sprzęt p/poż, roboty budowlane, wykończeniowe, storaka, roboty sanitarne, uruchomienie kotowni, roboty instalacyjne, montażowe, zakup i montaż dżwigu, zakup pierwszego wyposażenia- komputery, maszyny do mycia podłóg, rzutniki, ekrany, kompoutery itd..., adaptacja poddasza.</t>
  </si>
  <si>
    <t>zadanie zostało zaplanowane do realizowane od 2011 r.</t>
  </si>
  <si>
    <t>W 2010 r. opracowano dokumentację projektowo-kosztorysową dla prac konserwatorskich I-ego etapu rewitalizacji zamku. Sporządzono aktualizację wielobranzowej dokumentacji projektowo-kosztorysowej dla robót bud.-instaayjnych I-ego etapu ralizacji zadania. Wykonano część prac konserwacyjno-renowacyjnych murów zamku. Wykonano roboty przygotowawcze, część robót ziemnych oraz rusztowanie ścian.Przeprowadzono badania archeologiczne. Sprawowano zastępstwo inwestorskie oraz przeprowadzano nadzór inwestorski.</t>
  </si>
  <si>
    <t>W  2010 r. wykorzystano  809 136 zł. Wykonano: przygotowano i przeprowadzono konkurs na opracowanie koncepcji architektoniczno-budowlanej, przeprowadzono konsultacje, wykonano dokumentacje budowlaną etap I  oraz dokumentację kosztorysową - etap II</t>
  </si>
  <si>
    <t>W związku z przedłużającymi się procedurami podpisania umowy RPOWM wykonano: sprawdzenie dokumentacji projektowej, przygotowanie studium wykonalności Projektu w ramach RPOWM.</t>
  </si>
  <si>
    <t xml:space="preserve">W związku  z przedłużającymi się przedłużająceymi się procedurami podpisania umowy RPOWM wykonanie zadania przeniesione na 2011 </t>
  </si>
  <si>
    <t>Wykonano: aktualizację kosztorysów inwestorskich, roboty budowlane, nadzory autorskie</t>
  </si>
  <si>
    <t>Powstało centrum folklorystyczne- budynek , sale widowiskowe, parking, sale prób,drogi, dojazd, parking sale koncertowe itp..itd. , zakupiono wszelkie niezdbędne wyposażonie</t>
  </si>
  <si>
    <t>środki z 2010 r. przesunięte w całości na 2011 r.</t>
  </si>
  <si>
    <t>Opracowanie programu funkcjonalno-użytkowego do dokumentacji przetargowej.Wykonanie niezbędnej dokumentacji projektowej, budowlanej i wykonawczej.</t>
  </si>
  <si>
    <t>W roku 2010 został zrealizowany I etap Projektu obejmujący zakresem wymianę instalacji wodno-kanalizacyjnych w budynkach A,B,i B1 Szpitala</t>
  </si>
  <si>
    <t xml:space="preserve"> W 2010 r. zrealizowano  88% planowanego zakupu sprzętu medycznego</t>
  </si>
  <si>
    <t>Wykonano dostawę, montaż i uruchomienie dźwigu osobowego, central klimatyzacyjnych ( szt 15 ) oraz montaż agregatu wody lodowej. Zadanie zrealizowano w całości.</t>
  </si>
  <si>
    <t>Zadanie będzie realizowane w 2011 roku</t>
  </si>
  <si>
    <t>Wykonano zamienną dokumentacje techniczną w zakresie określonym postanowieniami Państwowej Straży Pozarnej. Zgodnie z nowymi przepisami p-poż.wykonano zabespieczenia tj. dostosowanie wind, systemu otwierania drzwi, oświetlenie ewakuacyjne, wymianę stolarki okiennej, modernizację dachu, roboty malarskie, tynkarskie oraz dostawa i montaż systemów odbojowych.</t>
  </si>
  <si>
    <t>Zakres zadania będzie realizowany w  latach 2011- 2013.</t>
  </si>
  <si>
    <t>Wykonano  projekt technologiczny realizacji zadania. Zadanie wykonano i zakończono w zakresie robót budowlanych:rozbiórkowych, murowych, wykończeniowych,stolarki okiennej i drzwiowej oraz instalacji.</t>
  </si>
  <si>
    <t>Zadanie jest w trakcie realizacji w zakresie robót budowlanych murowych, dachowych, roboty elewacyjne, wymiany stolarki okiennej. Wykonano podjazd dla karetek. (kwota uwzględnia środki  niewygasające z końcem 2010 r.)</t>
  </si>
  <si>
    <t>Zadanie zostało zakończone. W zakresie robót budowlanych zrealizowano roboty: fundamentowe, murowe, elewacyje, montaż stolarki okiennej i drzwiowej.</t>
  </si>
  <si>
    <t xml:space="preserve">Zadanie jest w trakcie realizacji pn:. ,,Rozbudowa Mazowieckiego Wojewódzkiego Ośrodka Medycyny Pracy w Płocku" w zakresie robót budowlanych: murowych, instalacyjnych, wykończeniowych. </t>
  </si>
  <si>
    <t>Zadanie zostało zakończone. Wykonano modernizację oddziału I psychiatrycznego wraz z dobudową dwóch zewnętrznych klatek schodowych oraz adaptacją pomieszczeń po kuchni z rozbudową skrzydła. Zakres zadania obejmował roboty budowlane: murowe, tynkarskie, malarskie, posadzkarskie,  stolarkę okienną i drzwiowa; instalacyjne: wod-kan,elektryczne, monitoringu, oraz zakup pierwszego wyposażenia.</t>
  </si>
  <si>
    <t>Zadanie zostało wykonane w częsci zaplanowanej na rok 2010 (WPI).Wykonanie zewnętrznej sieci elektrycznej.</t>
  </si>
  <si>
    <t>Zadanie zostało zrealizowane, wykonano roboty z zakresu: budowlanych,instalacji wod-kan, elektrycznych,co i cw,wraz z ukształtowaniem terenu oraz zakupem pierwszego wyposażenia. Wykonano podjazd dla karetek.</t>
  </si>
  <si>
    <t xml:space="preserve">Zakres zadania zrealizowano w całości, dotyczył on zakupu i montażu aparatu RTG </t>
  </si>
  <si>
    <t>Zadanie pn:. Modernizacja oddziału I Szpitala została zakończona i rozliczona. W zakres robót wykonanych w 2010 r wchodzą roboty wykończeniowe instalacyjne oraz dostawa niezbędnego wyposażenia do funkcjonowania oddziału - zakup  I wyposażenia.</t>
  </si>
  <si>
    <t xml:space="preserve"> Wykonano studium wykonalności </t>
  </si>
  <si>
    <t>Umowa rozwiązana w 2010 r.</t>
  </si>
  <si>
    <t>Wykonano dokumentację projektowo-kosztorysową wraz z niezbędnymi uzgodnieniamii.Wykonano tablicę informacyjną.</t>
  </si>
  <si>
    <t>Zrealizowano całość zakresu zadania przewidzianego do realizacji w 2010r. - Wykonano roboty budowlano-montażowe i wykończeniowe w budynku Bloku ,,H"w tym: I, II,III piętro w całości. Na poziomie Parteru zakres wykonanych robót kształtuje się na poziomie 95%, do wykonania pozostały roboty wykończeniowe. W budynku brak wyposażenia medycznego, którego zakup planowany jest w 2011r. Drogi dojazdowe zewnętrzne oraz ciągi pieszo-jezdne prowadzące do budynku są wykonane. Sieci zewnętrzne instalacji sanitarnej, kanakizacji deszczowej, kanalizacji zakaźnej oraz instalacji elektrycznej wykonano w 98%.                                                                       Zakup kolumny sufitowej belkowej, zestawu dwóch kolumn przyłużkowych sufitowych oraz lampy operacyjnej sufitowej centralnej z satelitą.</t>
  </si>
  <si>
    <t>Wykonano modernizację wind (dziwigów) osobowych osoobowo-towarowych nr.3,4,8,9,11dokonano wymiany drzwi szybowych,napędu elektrycznego z olinowaniem, wymiany tablicy sterowej umożliwiającej zjazd awaryjny oraz roboty budowlane towarzyszące wymianie dźwigów.</t>
  </si>
  <si>
    <t>Umowa rozwiązana w 2010 r. Zadanie będzie realizowane w 2011 r.</t>
  </si>
  <si>
    <t>Wykonano dokumentację projektowo-kosztorysową  przebudowy pomieszczeń szpitala dla potrzeb SOR, emisja ogloszeń w radio-promocja projektu,wykonanie i montaż tablic w ramach promocji.</t>
  </si>
  <si>
    <t xml:space="preserve">Wykonano: roboty budowlano montażowe, zakupiono pierwsze wyposażenie, zakupiono wyposażenie techologiczne, instalacje elektryczne i teletechniczne, instalacje sanitarne, drogi i DFA- zarówno w Karczmie jak i w Hotelu 
</t>
  </si>
  <si>
    <t>Inwestycja oddana do użytku</t>
  </si>
  <si>
    <t>Drogi</t>
  </si>
  <si>
    <t>MZDW/MZDW/1</t>
  </si>
  <si>
    <t>Droga wojewódzka nr 637 Warszawa- Węgrów</t>
  </si>
  <si>
    <t xml:space="preserve">Dokumentacja  projektowa.Przewiduje się odbiór całej przewidzianej planem dokumentacji do końca 2011r </t>
  </si>
  <si>
    <t>MAZOWIECKI ZARZĄD DRÓG WOJEWÓDZKICH</t>
  </si>
  <si>
    <t>60013</t>
  </si>
  <si>
    <t>MZDW/MZDW/10</t>
  </si>
  <si>
    <t>Droga wojewódzka nr 544 Obwodnica  Mławy</t>
  </si>
  <si>
    <t>MZDW/MZDW/11</t>
  </si>
  <si>
    <t>Droga wojewódzka nr 615 odcinek Ciechanów - skrzyżowanie  z drogą nr 544</t>
  </si>
  <si>
    <t>MZDW/MZDW/12</t>
  </si>
  <si>
    <t>Droga wojewódzka nr 541 odcinek Mochowo - granica województwa warmińsko-mazurskiego</t>
  </si>
  <si>
    <t>Dokumentacja  projektowa.Przewiduje się odbiór całej przewidzianej planem dokumentacji do końca 2011r . Zreazlizowano przebudowę mostu w ciągu drogi nr 541   w na rz .Sierpiętnica    W 2011 w ramach zadania będzieuruchomiona procedura przetargowan  na budowe obwodnicy  m. Żuromin .</t>
  </si>
  <si>
    <t>MZDW/MZDW/13</t>
  </si>
  <si>
    <t>Droga wojewódzka nr 620 Przewodowo- Nowe Miasto (skrzyżowanie z drogą nr 632)</t>
  </si>
  <si>
    <t xml:space="preserve">Dokumentacja  projektowa.Przewiduje się odbiór całej przewidzianej planem dokumentacji do końca 2011r . Zrealizowano przebudowę odcinak drogi   nr 620  </t>
  </si>
  <si>
    <t>MZDW/MZDW/14</t>
  </si>
  <si>
    <t>Droga wojewódzka Ostrołęka-Wyszków</t>
  </si>
  <si>
    <t>Dokumentacja  projektowa.( STEŚ) Przewiduje się odbiór całej przewidzianej planem dokumentacji do końca 2011r . Będzie ono podstawą  decyzji o celowości  budowy  drogi wojewódzkiej  po sładzie dróg powiatowych .</t>
  </si>
  <si>
    <t>MZDW/MZDW/15</t>
  </si>
  <si>
    <t>Przebudowa drogi wojewódzkiej nr 579 Kazuń - Błonie Etap  II</t>
  </si>
  <si>
    <t xml:space="preserve">Dokumentacja  projektowa.Przewiduje się odbiór całej przewidzianej planem dokumentacji do końca 2011r . Zrealizowano przebudowę odcinka drogi   nr 579  w m. Błonie     </t>
  </si>
  <si>
    <t>MZDW/MZDW/16</t>
  </si>
  <si>
    <t>Opracowanie dokumentacji projektowej przebudowy drogi wojewódzkiej nr 722 - w ciągu ulic: Stołeczna, Pod Bateriami, Gołkowska, na odcinku od ul. Pomorskiej do ulicy IV Pułku Ułanów, wraz z przebudową skrzyżowania</t>
  </si>
  <si>
    <t xml:space="preserve">Dokumentacja  projektowa.Przewiduje się odbiór całej przewidzianej planem dokumentacji do końca 2011r. Analiza odebranej i zweryfikowanej dokumentacji będzie podstawą do dalszych decyzji. </t>
  </si>
  <si>
    <t>MZDW/MZDW/18</t>
  </si>
  <si>
    <t>Przebudowa drogi wojewódzkiej  nr 567 relacji Płock-Góra</t>
  </si>
  <si>
    <t xml:space="preserve">Przebudowa  drogi  nr 567  na ukończeniu.  Dokumentacja  ronda w odbiorze . Przewidywana realizacja w 2011r  przebudowy  ronda w m.Rogozino  </t>
  </si>
  <si>
    <t>MZDW/MZDW/2</t>
  </si>
  <si>
    <t>Droga wojewódzka nr 718 Borzęcin-Pruszków</t>
  </si>
  <si>
    <t xml:space="preserve">Przygotowania do przebudowy  drogi , dokumentacja  odebrana, </t>
  </si>
  <si>
    <t>MZDW/MZDW/20</t>
  </si>
  <si>
    <t>Rozbudowa drogi wojewódzkiej nr 580 do przekroju dwuprzestrzennego na odc. od gr. Warszawy do granicy opracowania "węzła Warszawska"</t>
  </si>
  <si>
    <t xml:space="preserve">Przebudowa odcinka drogi  zakończona. Droga przekazana do użytku  wykupy  gruntów w trakcie . </t>
  </si>
  <si>
    <t>MZDW/MZDW/21</t>
  </si>
  <si>
    <t>Budowa Obwodnicy Gąbina w ciągu drogi woj. nr 577</t>
  </si>
  <si>
    <t xml:space="preserve">Dokumentacja  projektowa.Przewiduje się odbiór całej przewidzianej planem dokumentacji do końca 2011r . </t>
  </si>
  <si>
    <t>MZDW/MZDW/22</t>
  </si>
  <si>
    <t>Budowa drogi wojewódzkiej nr 740 po nowym śladzie na odc. Radom - Potworów</t>
  </si>
  <si>
    <t>MZDW/MZDW/23</t>
  </si>
  <si>
    <t>Przebudowa drogi wojewódzkiej nr 747 na odc. od Iłży do granicy województwa wraz z dojazdami do obiektu mostowego na rzece Wisła</t>
  </si>
  <si>
    <t>MZDW/MZDW/24</t>
  </si>
  <si>
    <t>Budowa odcinka tzw. Paszkowianki, nowego odcinka drogowego po zachodniej stronie Warszawy, od drogi wojewódzkiej nr 719 do węzła autostradowego A2</t>
  </si>
  <si>
    <t>MZDW/MZDW/25</t>
  </si>
  <si>
    <t>Przebudowa drogi wojewódzkiej nr 721 relacji Nadarzyn-Duchnów 
- rozbudowa odcinka w granicach miasta Piaseczno do przekroju dwujezdniowego 
- przebudowa odcinka od dr. kr. 7 do dr. krajowej nr 8</t>
  </si>
  <si>
    <t>MZDW/MZDW/26</t>
  </si>
  <si>
    <t>Droga wojewódzka nr 575 relacji Płock-Kazuń (przebudowa odcinka-dr. kr. Nr 50 - Śladów wraz z budową nowego mostu przez rz. Bzurę)</t>
  </si>
  <si>
    <t>MZDW/MZDW/27</t>
  </si>
  <si>
    <t>Droga wojewódzka nr 579 relacji Kazuń Polski - Radziejowice
- Budowa zachodniej obwodnicy centrum Błonia wraz z budową wiaduktu nad torami PKP i budową mostu przez rz. Rokitnicę
- Budowa zachodniej obwodnicy Grodziska Maz. w ciągu drogi wojewódzkiej nr 579 z wyłączeniem odcinka z węzłem autostradowym w miejscowości Tłuste
- Przebudowa odcinka Błonie - Grodzisk Maz.</t>
  </si>
  <si>
    <t xml:space="preserve">Dokumentacja  projektowa.Przewiduje się odbiór całej przewidzianej planem dokumentacji do końca 2011r .  </t>
  </si>
  <si>
    <t>MZDW/MZDW/28</t>
  </si>
  <si>
    <t>Przebudowa drogi wojewódzkiej nr 719 Warszawa - Kamion
- rozbudowa odc.w Pruszkowie-od ul. Partyzantów do ul. Bohaterów Warszawy do przekroju dwujezdniowego
- przebudowa odcinka Pruszków-Milanówek
- budowa południowej obwodnicy Milanówka i Grodziska Maz. w ciągu drogi wojewódzkiej nr 719
- rozbudowa odcinka Warszawa-Pruszków do przekroju 2x3</t>
  </si>
  <si>
    <t>MZDW/MZDW/29</t>
  </si>
  <si>
    <t>Budowa obwodnicy Sierpca po nowym śladzie w ciągu drogi wojewódzkiej nr 560</t>
  </si>
  <si>
    <t>MZDW/MZDW/3</t>
  </si>
  <si>
    <t>Droga wojewódzka nr 575 Płock-Kazuń Nowy</t>
  </si>
  <si>
    <t>MZDW/MZDW/30</t>
  </si>
  <si>
    <t>Rozbudowa drogi wojewódzkiej nr 579 relacji Kazuń Polski - Leszno - Błonie - Grodzisk Mazowiecki - Radziejowice na odcinku: od km 41+272 do km 52+714 na terenie gmin Grodzisk Mazowiecki, Radziejowice, powiatów: grodziskiego, żyrardowskiego, województwa mazowieckiego (odc. Grodzisk Maz. - Radziejowice)</t>
  </si>
  <si>
    <t xml:space="preserve">Dokumentacja  projektowa.Przewiduje się odbiór całej przewidzianej planem dokumentacji do końca 2011r . W ramach tego projektu realizje się  przebudoe  węzła Radziejowice - roboty  wykonuje GDDKi A  - zadanie finansowane przez SWM  </t>
  </si>
  <si>
    <t>MZDW/MZDW/31</t>
  </si>
  <si>
    <t>Budowa nowego przebiegu drogi wojewódzkiej nr 728 - obwodnica centrum Nowego Miasta nad Pilicą - etap I</t>
  </si>
  <si>
    <t>MZDW/MZDW/32</t>
  </si>
  <si>
    <t>Opracowanie dokumentacji projektowej przebudowy drogi wojew. nr 638 - ul. Piłsudskiego w Sulejówku</t>
  </si>
  <si>
    <t>MZDW/MZDW/33</t>
  </si>
  <si>
    <t>Przebudowa drogi wojewódzkiej nr 730 w m. Warka wraz ze skrzyżowaniem z linią kolejową nr 8</t>
  </si>
  <si>
    <t>MZDW/MZDW/34</t>
  </si>
  <si>
    <t>Budowa obwodnicy Żelazowej Woli w ciągu drogi wojewódzkiej nr 580 (nowy przebieg)</t>
  </si>
  <si>
    <t xml:space="preserve">Dokumentacja  projektowa. Materiał zostąl odebrany się w 2010 r . Istnieje konieczność  zlecenia dodatkowego opracowania   materiałów dotyczących  przebiegu drogi .  </t>
  </si>
  <si>
    <t>MZDW/MZDW/35</t>
  </si>
  <si>
    <t>Budowa obwodnicy Lesznowoli w ciągu drogi wojewódzkiej nr 721 (nowy przebieg)</t>
  </si>
  <si>
    <t>MZDW/MZDW/38</t>
  </si>
  <si>
    <t>Rozbudowa drogi wojewódzkiej Nr 617 relacji Przasnysz - Ciechanów na całej długości tj. od km 0+000 do km 23+885</t>
  </si>
  <si>
    <t xml:space="preserve">Roboty drogowe,  przebudowa drogi wojewódzkiej zadanie realizowane w ramach RPO WM, przewidywana  kontynuacja robót w 2011 roku . Planowany koniec  realizacji zadania koniec 2011r. </t>
  </si>
  <si>
    <t>Priorytet III RPO WM - Regionalny system transportowy</t>
  </si>
  <si>
    <t>Działanie 3.1 - Infrastruktura drogowa</t>
  </si>
  <si>
    <t>MZDW/MZDW/39</t>
  </si>
  <si>
    <t>Rozbudowa drogi wojewódzkiej Nr 732 relacji Stary Gózd - Przytyk na całej długości tj. od km 0+000 do km 16+580</t>
  </si>
  <si>
    <t xml:space="preserve">Roboty drogowe,  przebudowa drogi wojewódzkiej zadanie realizowane w ramach RPO WM, przewidywana  kontynuacja robót w 2011 roku . Planowany koniec  realizacji zadania koniec 2011 r. </t>
  </si>
  <si>
    <t>MZDW/MZDW/4</t>
  </si>
  <si>
    <t>Droga wojewódzka nr 634 gr.Warszawy-Zielonka-Wołomin-Tłuszcz-Wólka Kozłowska</t>
  </si>
  <si>
    <t xml:space="preserve">Dokumentacja projektowa. Przewiduje się odbiór całej przewidzianej planem dokumentacji do końca 2011r. Na wybranych odcinkach wykonano przebudowę  drogi. </t>
  </si>
  <si>
    <t>MZDW/MZDW/40</t>
  </si>
  <si>
    <t>Rozbudowa drogi wojewódzkiej Nr 728 na odc. Grójec - Nowe Miasto nad Pilicą</t>
  </si>
  <si>
    <t xml:space="preserve">Dokumentacja odebrana, Możliiwość  wykonania przebudowy  drogi wlatach następnych.   </t>
  </si>
  <si>
    <t>MZDW/MZDW/41</t>
  </si>
  <si>
    <t>Budowa drogi wojewódzkiej Nr 627 na odc. od km 57+722 do km 60+778 wraz z budową mostu przez rzekę Bug oraz rozbiórka starego mostu</t>
  </si>
  <si>
    <t xml:space="preserve">Budowa  mostu na rzece  Bug  zakończona, Most oddany do użytkowania </t>
  </si>
  <si>
    <t>MZDW/MZDW/42</t>
  </si>
  <si>
    <t>Budowa drogi wojewódzkiej nr 627 na odcinku od km 60+600 do km 76+350</t>
  </si>
  <si>
    <t>Dokumentacja projektowa. Przewiduje się odbiór całej przewidzianej planem dokumentacji do końca 2011r.</t>
  </si>
  <si>
    <t>MZDW/MZDW/43</t>
  </si>
  <si>
    <t>Budowa obwodnicy Konstancina i Góry Kalwarii</t>
  </si>
  <si>
    <t>MZDW/MZDW/44</t>
  </si>
  <si>
    <t>Przebudowa drogi wojewódzkiej nr 631 Nowy Dwór Mazowiecki - Warszawa
1) Przebudowa odcinka Nowy Dwór Maz. (dr. kr. nr 85) - Zielonka (wybrane odcinki) wraz z budową nowego przebiegu drogi w Nowym Dworze Mazowieckim
2) Rozbudowa odcinka Zielonka - granica Warszawy do przekroju dwujezdniowego</t>
  </si>
  <si>
    <t xml:space="preserve">Dokumentacja projektowa. Przewiduje się odbiór całej przewidzianej planem dokumentacji do końca 2011r.  Przebudowano wybrane odcinki  drogi </t>
  </si>
  <si>
    <t>MZDW/MZDW/46</t>
  </si>
  <si>
    <t>Przebudowa drogi wojewódzkiej nr 802 relacji Mińsk Mazowiecki - Seroczyn na odc. od km 9+740 do km 11+780 przejście przez m. Siennica i m. Stara Wieś</t>
  </si>
  <si>
    <t xml:space="preserve">Przebudowa odcinka drogi. Roboty drogowe realizowane w trybie dwuletnim  (2010-2011)  Zadanie wspolfinansowane  przez UG Siennica   </t>
  </si>
  <si>
    <t>MZDW/MZDW/47</t>
  </si>
  <si>
    <t>Budowa budynku biurowego RD Radom ul. Wolanowska</t>
  </si>
  <si>
    <t>Budowa budynku socjalno adminstracyjnego w toku . Zadanie realizowane   trybie  dwuletnim  2010-2011 . Przewidywane  zakończenie   prac koniec 2011 roku.</t>
  </si>
  <si>
    <t>MZDW/MZDW/49</t>
  </si>
  <si>
    <t>Droga wojewódzka Nr 733 Tczów - Podgóra</t>
  </si>
  <si>
    <t xml:space="preserve">Przebudowa odcinka drogi  Roboty drogowe realizowane  w trybie dwuletnim  (2010-2011). Przewidywane zakoczończenie  robót  koniec 2011 roku  </t>
  </si>
  <si>
    <t>MZDW/MZDW/5</t>
  </si>
  <si>
    <t>Droga wojewódzka nr 801 Warszawa-granica województwa</t>
  </si>
  <si>
    <t xml:space="preserve">Dokumentacja projektowa. Przewiduje się odbiór całej przewidzianej planem dokumentacji do końca 2011r.  W 2010 roku dokonano częsciowego odbioru dokumenetacji. </t>
  </si>
  <si>
    <t>MZDW/MZDW/53</t>
  </si>
  <si>
    <t>"Paszkowianka" droga łącząca drogę krajową nr 8 z drogą woj. nr 579 na odc od drogi krajowej nr 8 do drogi wojewódzkiej nr 719 i od planowanej autostrady A2 do drogi woj. nr 579</t>
  </si>
  <si>
    <t>MZDW/MZDW/54</t>
  </si>
  <si>
    <t>Rozbudowa drogi wojewódzkiej nr 719 relacji Warszawa - Pruszków - Żyrardów - Kamion, na odcinku od ul. Partyzantów do ulicy Bohaterów Warszawy na terenie miasta Pruszków, powiatu pruszkowskiego, województwa mazowieckiego</t>
  </si>
  <si>
    <t>MZDW/MZDW/55</t>
  </si>
  <si>
    <t>Przebudowa drogi wojewódzkiej nr 580 na odcinku Leszno - granica gm. Kampinos od km 27+375 do km 37+225 - przejście przez m. Wiejca i m. Kampinos</t>
  </si>
  <si>
    <t xml:space="preserve">Przebudowa odcinka drogi  Roboty drogowe realizowane  w trybie trzyletnim  (2010-2012). Przewidywane zakoczończenie  robót  I połowa  2012 roku  </t>
  </si>
  <si>
    <t>MZDW/MZDW/56</t>
  </si>
  <si>
    <t>Rozbudowa drogi  wojewódzkiej nr 724 relacji Warszawa - Góra Kalwaria wraz z przebudową mostu przez rzekę Jeziorkę w m. Konstancin Jeziorna</t>
  </si>
  <si>
    <t xml:space="preserve">Przebudowa odcinka drogi  Roboty drogowe realizowane  w trybie trzyletnim  (2010-2012). Przewidywane zakoczończenie  robót  I połowa  2012 roku   Zaganie realizowane  w  ramach RPO  SWM. </t>
  </si>
  <si>
    <t>MZDW/MZDW/57</t>
  </si>
  <si>
    <t>Rozbudowa drogi wojewódzkiej nr 637 relacji Warszawa - Węgrów na odc. od km 44+000 do km 79+362</t>
  </si>
  <si>
    <t xml:space="preserve">Przebudowa odcinka drogi  Roboty drogowe realizowane  w trybie trzyletnim  (2011-2013).  Zaganie realizowane  w  ramach RPO  SWM.  Zadanie przygotowane   do realizacji . Procedury  przetargowe w toku </t>
  </si>
  <si>
    <t>MZDW/MZDW/58</t>
  </si>
  <si>
    <t>Budowa obwodnicy północnej miasta Gostynina w ciągu drogi wojewódzkiej nr 265</t>
  </si>
  <si>
    <t xml:space="preserve">Budowa odcinka drogi  Roboty drogowe realizowane  w trybie dwuletnim  (2010-2011). Przewidywane zakoczończenie  robót  koniec  2011 roku  </t>
  </si>
  <si>
    <t>MZDW/MZDW/59</t>
  </si>
  <si>
    <t>Rozbudowa drogi wojewódzkiej nr 705 na odcinku od km 15+310 do km 17+825 na terenie m. Sochaczew</t>
  </si>
  <si>
    <t xml:space="preserve">Przebudowa odcinka drogi  w Sochaczewie.  Roboty drogowe realizowane  w trybie dwuletnim  (2010-2011).  Zadanie przygotowane   do realizacji . Umowy podpisane . Roboty o wartości  ca 4 500 000 zł  przewidziane do realizacji  w 2011 roku.  </t>
  </si>
  <si>
    <t>MZDW/MZDW/6</t>
  </si>
  <si>
    <t>Droga wojewódzka nr 727 Klwów-Szydłowiec</t>
  </si>
  <si>
    <t>MZDW/MZDW/60</t>
  </si>
  <si>
    <t>Odbudowa drogi wojewódzkiej nr 575 na odcinku Jordanów - Dobrzyków - Nowa Korzeniówka od km 5+847 do 7+630 i od km 7+960 do 9+000 o łącznej długości 2,823 km - (etap I)</t>
  </si>
  <si>
    <t xml:space="preserve">Odbudowa odcinka drogi.  Roboty drogowe realizowane  w trybie dwuletnim  (2010-2011).  Umowy podpisane . Zadanie realizowane w ramach  programu  likiwdacji skutków powodzi.  </t>
  </si>
  <si>
    <t>60078</t>
  </si>
  <si>
    <t>MZDW/MZDW/8</t>
  </si>
  <si>
    <t>Przebudowa drogi wojewódzkiej nr 618 relacji Gołymin-Wyszków</t>
  </si>
  <si>
    <t xml:space="preserve">Droga  sukcesywnie przebudowywana  . Kolejne odcinki będą przebudowywane w latach następnych </t>
  </si>
  <si>
    <t>MZDW/MZDW/9</t>
  </si>
  <si>
    <t>Droga wojewódzka nr 577 Łack - Ruszki</t>
  </si>
  <si>
    <t xml:space="preserve">Przebudowa odcinka drogi   Roboty drogowe realizowane  w trybie tryzletnim  (2010-2012).  Zadanie przygotowane   do realizacji . Umowy podpisane . Przewidziany termin  zakończenia robót  I połowa 2012 roku .  </t>
  </si>
  <si>
    <t>NW/NW/48</t>
  </si>
  <si>
    <t>Budowa mostu na Wiśle w miejscowości Kamień wraz z budową dróg dojazdowych</t>
  </si>
  <si>
    <t>Zadanie będzie realizowane od 2011 r.</t>
  </si>
  <si>
    <t>Transport</t>
  </si>
  <si>
    <t>NW/NW/3</t>
  </si>
  <si>
    <t>Realizacja projektu Parkuj i Jedź</t>
  </si>
  <si>
    <t>Oddano do uzytku parking w miejscowości Brwinów. Wykonano dokumentację projektową na budowę parkingów w miejscowościach; Radom, Mińsk Mazowiecki, Mrozy, Teresin Uzyskano pozwolenia na budowę parkingów w wymienionych miejscowościach . Podpisano porozumienie z Gminą Teresin na współfinansowanie budowy parkingu w Teresinie.</t>
  </si>
  <si>
    <t>60001</t>
  </si>
  <si>
    <t>NW/NW/5</t>
  </si>
  <si>
    <t>Przebudowa i rozbudowa bocznicy kolejowej ze stacji kolejowej Modlin do Portu Lotniczego w Modlinie oraz budowa stacji/przystanku kolejowego na terenie Portu lotniczego w Modlinie</t>
  </si>
  <si>
    <t>Opracowano dokumentację przetargową i ogłoszono przetargi na „Wykonanie koncepcji programowo-przestrzennej wraz z badaniami geotechnicznymi, raportu o oddziaływaniu przedsięwzięcia na środowisko oraz programu funkcjonalno-użytkowego dla inwestycji pn. Przebudowa ...”.(1-szy przetarg uniewazniono, 2-gi w koncowej fazie)- oraz na usługę pn. „Kierownik Projektu wraz z działaniami informacyjno – promującymi dla Projektu pn. Przebudowa.."</t>
  </si>
  <si>
    <t>Priorytet VII - Transport przyjazny środowisku</t>
  </si>
  <si>
    <t>Działanie 7.3 - Transport miejski w obszarach metropolitalnych</t>
  </si>
  <si>
    <t>60095</t>
  </si>
  <si>
    <t>NW/NW/6</t>
  </si>
  <si>
    <t>Uruchomienie lotniska komunikacyjnego poprzez modernizację istniejącej infrastruktury oraz budowę nowej związanej z obsługą samolotów i pasażerów na terenie byłego lotniska wojskowego w Modlinie (Nowy Dwór Mazowiecki) - dokapitalizowanie spółki Mazowiecki Port Lotniczy - Warszawa - Modlin (umowa wsparcia).</t>
  </si>
  <si>
    <t>Zadanie realizowane od 2011</t>
  </si>
  <si>
    <t>Rok rozpoczęcia</t>
  </si>
  <si>
    <t>dziedzina WPI</t>
  </si>
  <si>
    <t>do sprawozdania</t>
  </si>
  <si>
    <t>z wykonania budżetu</t>
  </si>
  <si>
    <t>Województwa Mazowieckiego</t>
  </si>
  <si>
    <t>za 2010r.</t>
  </si>
  <si>
    <t>Załącznik Nr 28</t>
  </si>
  <si>
    <t>Stopień zaawansowania realizacji Wieloletnigo Programu Inwestycyjnego</t>
  </si>
  <si>
    <t>w 2009 roku złożony zostal wniosek o dofinasowanie projektu do Instytucji Wdrażającej RPO WM. Trwają pracedury uzupełniające celem zawarcie umowy o dofinansowanie.</t>
  </si>
</sst>
</file>

<file path=xl/styles.xml><?xml version="1.0" encoding="utf-8"?>
<styleSheet xmlns="http://schemas.openxmlformats.org/spreadsheetml/2006/main">
  <numFmts count="1">
    <numFmt numFmtId="164" formatCode="##\ ###\ ###\ ##0.00"/>
  </numFmts>
  <fonts count="32"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2"/>
      <name val="Arial CE"/>
    </font>
    <font>
      <sz val="8"/>
      <name val="Arial CE"/>
    </font>
    <font>
      <b/>
      <sz val="8"/>
      <name val="Arial CE"/>
    </font>
    <font>
      <sz val="11"/>
      <color indexed="8"/>
      <name val="Czcionka tekstu podstawowego"/>
      <family val="2"/>
      <charset val="238"/>
    </font>
    <font>
      <i/>
      <sz val="8"/>
      <name val="Arial CE"/>
    </font>
    <font>
      <sz val="10"/>
      <name val="Arial CE"/>
    </font>
    <font>
      <sz val="9"/>
      <name val="Arial CE"/>
    </font>
    <font>
      <b/>
      <sz val="9"/>
      <color indexed="8"/>
      <name val="Czcionka tekstu podstawowego"/>
      <family val="2"/>
      <charset val="238"/>
    </font>
    <font>
      <sz val="7"/>
      <color indexed="8"/>
      <name val="Czcionka tekstu podstawowego"/>
      <family val="2"/>
      <charset val="238"/>
    </font>
    <font>
      <sz val="7"/>
      <name val="Arial CE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10"/>
      <color indexed="10"/>
      <name val="Czcionka tekstu podstawowego"/>
      <family val="2"/>
      <charset val="238"/>
    </font>
    <font>
      <b/>
      <sz val="10"/>
      <name val="Arial CE"/>
    </font>
    <font>
      <b/>
      <sz val="9"/>
      <name val="Arial CE"/>
    </font>
    <font>
      <b/>
      <sz val="8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indexed="8"/>
      <name val="Czcionka tekstu podstawowego"/>
      <charset val="238"/>
    </font>
    <font>
      <b/>
      <sz val="7"/>
      <color indexed="8"/>
      <name val="Czcionka tekstu podstawowego"/>
      <charset val="238"/>
    </font>
    <font>
      <b/>
      <sz val="7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446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wrapText="1"/>
    </xf>
    <xf numFmtId="3" fontId="9" fillId="0" borderId="1" xfId="0" applyNumberFormat="1" applyFont="1" applyBorder="1"/>
    <xf numFmtId="3" fontId="0" fillId="0" borderId="0" xfId="0" applyNumberFormat="1"/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/>
    <xf numFmtId="3" fontId="10" fillId="0" borderId="1" xfId="0" applyNumberFormat="1" applyFont="1" applyBorder="1"/>
    <xf numFmtId="0" fontId="0" fillId="0" borderId="2" xfId="0" applyBorder="1"/>
    <xf numFmtId="10" fontId="10" fillId="0" borderId="1" xfId="0" applyNumberFormat="1" applyFont="1" applyBorder="1"/>
    <xf numFmtId="10" fontId="9" fillId="0" borderId="1" xfId="0" applyNumberFormat="1" applyFont="1" applyBorder="1"/>
    <xf numFmtId="3" fontId="10" fillId="0" borderId="4" xfId="0" applyNumberFormat="1" applyFont="1" applyBorder="1"/>
    <xf numFmtId="10" fontId="10" fillId="0" borderId="4" xfId="0" applyNumberFormat="1" applyFont="1" applyBorder="1"/>
    <xf numFmtId="3" fontId="9" fillId="0" borderId="4" xfId="0" applyNumberFormat="1" applyFont="1" applyBorder="1"/>
    <xf numFmtId="10" fontId="9" fillId="0" borderId="4" xfId="0" applyNumberFormat="1" applyFont="1" applyBorder="1"/>
    <xf numFmtId="0" fontId="0" fillId="0" borderId="5" xfId="0" applyBorder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16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/>
    <xf numFmtId="3" fontId="16" fillId="0" borderId="0" xfId="0" applyNumberFormat="1" applyFont="1"/>
    <xf numFmtId="0" fontId="10" fillId="0" borderId="18" xfId="0" applyFont="1" applyBorder="1"/>
    <xf numFmtId="0" fontId="10" fillId="0" borderId="18" xfId="0" applyFont="1" applyBorder="1" applyAlignment="1">
      <alignment wrapText="1"/>
    </xf>
    <xf numFmtId="0" fontId="9" fillId="0" borderId="18" xfId="0" applyFont="1" applyBorder="1" applyAlignment="1">
      <alignment wrapText="1"/>
    </xf>
    <xf numFmtId="3" fontId="10" fillId="0" borderId="18" xfId="0" applyNumberFormat="1" applyFont="1" applyBorder="1"/>
    <xf numFmtId="3" fontId="10" fillId="0" borderId="19" xfId="0" applyNumberFormat="1" applyFont="1" applyBorder="1"/>
    <xf numFmtId="0" fontId="0" fillId="0" borderId="0" xfId="0" applyBorder="1"/>
    <xf numFmtId="0" fontId="0" fillId="0" borderId="20" xfId="0" applyBorder="1"/>
    <xf numFmtId="0" fontId="9" fillId="0" borderId="21" xfId="0" applyFont="1" applyBorder="1"/>
    <xf numFmtId="0" fontId="14" fillId="0" borderId="21" xfId="0" applyFont="1" applyBorder="1"/>
    <xf numFmtId="0" fontId="9" fillId="0" borderId="21" xfId="0" applyFont="1" applyBorder="1" applyAlignment="1">
      <alignment wrapText="1"/>
    </xf>
    <xf numFmtId="10" fontId="9" fillId="0" borderId="21" xfId="0" applyNumberFormat="1" applyFont="1" applyBorder="1"/>
    <xf numFmtId="10" fontId="9" fillId="0" borderId="22" xfId="0" applyNumberFormat="1" applyFont="1" applyBorder="1"/>
    <xf numFmtId="0" fontId="10" fillId="0" borderId="21" xfId="0" applyFont="1" applyBorder="1" applyAlignment="1">
      <alignment wrapText="1"/>
    </xf>
    <xf numFmtId="0" fontId="13" fillId="0" borderId="21" xfId="0" applyFont="1" applyBorder="1"/>
    <xf numFmtId="0" fontId="10" fillId="0" borderId="21" xfId="0" applyFont="1" applyBorder="1"/>
    <xf numFmtId="10" fontId="10" fillId="0" borderId="21" xfId="0" applyNumberFormat="1" applyFont="1" applyBorder="1"/>
    <xf numFmtId="10" fontId="10" fillId="0" borderId="22" xfId="0" applyNumberFormat="1" applyFont="1" applyBorder="1"/>
    <xf numFmtId="0" fontId="10" fillId="0" borderId="1" xfId="1" applyFont="1" applyBorder="1"/>
    <xf numFmtId="0" fontId="10" fillId="0" borderId="1" xfId="1" applyFont="1" applyBorder="1" applyAlignment="1">
      <alignment wrapText="1"/>
    </xf>
    <xf numFmtId="0" fontId="9" fillId="0" borderId="1" xfId="1" applyFont="1" applyBorder="1" applyAlignment="1">
      <alignment wrapText="1"/>
    </xf>
    <xf numFmtId="3" fontId="10" fillId="0" borderId="1" xfId="1" applyNumberFormat="1" applyFont="1" applyBorder="1"/>
    <xf numFmtId="3" fontId="10" fillId="0" borderId="4" xfId="1" applyNumberFormat="1" applyFont="1" applyBorder="1"/>
    <xf numFmtId="0" fontId="12" fillId="0" borderId="1" xfId="1" applyFont="1" applyBorder="1" applyAlignment="1">
      <alignment wrapText="1"/>
    </xf>
    <xf numFmtId="3" fontId="10" fillId="0" borderId="24" xfId="1" applyNumberFormat="1" applyFont="1" applyBorder="1"/>
    <xf numFmtId="0" fontId="9" fillId="0" borderId="1" xfId="1" applyFont="1" applyBorder="1"/>
    <xf numFmtId="10" fontId="10" fillId="0" borderId="1" xfId="1" applyNumberFormat="1" applyFont="1" applyBorder="1"/>
    <xf numFmtId="10" fontId="10" fillId="0" borderId="4" xfId="1" applyNumberFormat="1" applyFont="1" applyBorder="1"/>
    <xf numFmtId="0" fontId="11" fillId="0" borderId="0" xfId="1"/>
    <xf numFmtId="0" fontId="10" fillId="0" borderId="1" xfId="1" applyFont="1" applyBorder="1" applyAlignment="1">
      <alignment horizontal="center" vertical="center"/>
    </xf>
    <xf numFmtId="3" fontId="9" fillId="0" borderId="1" xfId="1" applyNumberFormat="1" applyFont="1" applyBorder="1"/>
    <xf numFmtId="3" fontId="9" fillId="0" borderId="4" xfId="1" applyNumberFormat="1" applyFont="1" applyBorder="1"/>
    <xf numFmtId="0" fontId="14" fillId="0" borderId="1" xfId="1" applyFont="1" applyBorder="1"/>
    <xf numFmtId="10" fontId="9" fillId="0" borderId="1" xfId="1" applyNumberFormat="1" applyFont="1" applyBorder="1"/>
    <xf numFmtId="4" fontId="10" fillId="0" borderId="1" xfId="1" applyNumberFormat="1" applyFont="1" applyBorder="1"/>
    <xf numFmtId="4" fontId="10" fillId="0" borderId="4" xfId="1" applyNumberFormat="1" applyFont="1" applyBorder="1"/>
    <xf numFmtId="4" fontId="9" fillId="0" borderId="1" xfId="1" applyNumberFormat="1" applyFont="1" applyBorder="1"/>
    <xf numFmtId="4" fontId="9" fillId="0" borderId="4" xfId="1" applyNumberFormat="1" applyFont="1" applyBorder="1"/>
    <xf numFmtId="0" fontId="10" fillId="0" borderId="11" xfId="1" applyFont="1" applyBorder="1" applyAlignment="1">
      <alignment wrapText="1"/>
    </xf>
    <xf numFmtId="0" fontId="11" fillId="0" borderId="6" xfId="1" applyBorder="1"/>
    <xf numFmtId="0" fontId="11" fillId="0" borderId="12" xfId="1" applyBorder="1"/>
    <xf numFmtId="0" fontId="9" fillId="0" borderId="10" xfId="1" applyFont="1" applyBorder="1"/>
    <xf numFmtId="0" fontId="11" fillId="0" borderId="13" xfId="1" applyBorder="1"/>
    <xf numFmtId="0" fontId="11" fillId="0" borderId="14" xfId="1" applyBorder="1"/>
    <xf numFmtId="0" fontId="11" fillId="0" borderId="15" xfId="1" applyBorder="1"/>
    <xf numFmtId="0" fontId="11" fillId="0" borderId="16" xfId="1" applyBorder="1"/>
    <xf numFmtId="0" fontId="10" fillId="0" borderId="18" xfId="1" applyFont="1" applyBorder="1"/>
    <xf numFmtId="0" fontId="10" fillId="0" borderId="18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11" fillId="0" borderId="20" xfId="1" applyBorder="1"/>
    <xf numFmtId="0" fontId="9" fillId="0" borderId="21" xfId="1" applyFont="1" applyBorder="1"/>
    <xf numFmtId="0" fontId="14" fillId="0" borderId="21" xfId="1" applyFont="1" applyBorder="1"/>
    <xf numFmtId="0" fontId="9" fillId="0" borderId="21" xfId="1" applyFont="1" applyBorder="1" applyAlignment="1">
      <alignment wrapText="1"/>
    </xf>
    <xf numFmtId="10" fontId="9" fillId="0" borderId="21" xfId="1" applyNumberFormat="1" applyFont="1" applyBorder="1"/>
    <xf numFmtId="10" fontId="9" fillId="0" borderId="22" xfId="1" applyNumberFormat="1" applyFont="1" applyBorder="1"/>
    <xf numFmtId="3" fontId="10" fillId="0" borderId="18" xfId="1" applyNumberFormat="1" applyFont="1" applyBorder="1"/>
    <xf numFmtId="3" fontId="10" fillId="0" borderId="19" xfId="1" applyNumberFormat="1" applyFont="1" applyBorder="1"/>
    <xf numFmtId="0" fontId="10" fillId="0" borderId="27" xfId="1" applyFont="1" applyBorder="1"/>
    <xf numFmtId="0" fontId="10" fillId="0" borderId="27" xfId="1" applyFont="1" applyBorder="1" applyAlignment="1">
      <alignment wrapText="1"/>
    </xf>
    <xf numFmtId="0" fontId="9" fillId="0" borderId="27" xfId="1" applyFont="1" applyBorder="1" applyAlignment="1">
      <alignment wrapText="1"/>
    </xf>
    <xf numFmtId="4" fontId="10" fillId="0" borderId="27" xfId="1" applyNumberFormat="1" applyFont="1" applyBorder="1"/>
    <xf numFmtId="4" fontId="10" fillId="0" borderId="28" xfId="1" applyNumberFormat="1" applyFont="1" applyBorder="1"/>
    <xf numFmtId="0" fontId="11" fillId="0" borderId="0" xfId="1" applyBorder="1"/>
    <xf numFmtId="0" fontId="18" fillId="0" borderId="5" xfId="0" applyFont="1" applyBorder="1" applyAlignment="1">
      <alignment horizontal="justify"/>
    </xf>
    <xf numFmtId="0" fontId="19" fillId="0" borderId="3" xfId="0" applyFont="1" applyBorder="1" applyAlignment="1">
      <alignment horizontal="justify"/>
    </xf>
    <xf numFmtId="0" fontId="18" fillId="0" borderId="5" xfId="0" applyFont="1" applyBorder="1" applyAlignment="1">
      <alignment horizontal="left" wrapText="1"/>
    </xf>
    <xf numFmtId="0" fontId="19" fillId="0" borderId="2" xfId="0" applyFont="1" applyBorder="1" applyAlignment="1">
      <alignment horizontal="justify"/>
    </xf>
    <xf numFmtId="0" fontId="16" fillId="0" borderId="2" xfId="0" applyFont="1" applyBorder="1"/>
    <xf numFmtId="0" fontId="16" fillId="0" borderId="23" xfId="0" applyFont="1" applyBorder="1"/>
    <xf numFmtId="0" fontId="18" fillId="0" borderId="25" xfId="0" applyFont="1" applyBorder="1" applyAlignment="1">
      <alignment horizontal="justify"/>
    </xf>
    <xf numFmtId="0" fontId="19" fillId="0" borderId="25" xfId="0" applyFont="1" applyBorder="1" applyAlignment="1">
      <alignment horizontal="justify"/>
    </xf>
    <xf numFmtId="0" fontId="18" fillId="0" borderId="2" xfId="0" applyFont="1" applyBorder="1" applyAlignment="1">
      <alignment horizontal="justify"/>
    </xf>
    <xf numFmtId="0" fontId="19" fillId="0" borderId="26" xfId="0" applyFont="1" applyBorder="1" applyAlignment="1">
      <alignment horizontal="justify"/>
    </xf>
    <xf numFmtId="0" fontId="0" fillId="0" borderId="23" xfId="0" applyBorder="1"/>
    <xf numFmtId="4" fontId="10" fillId="0" borderId="1" xfId="0" applyNumberFormat="1" applyFont="1" applyBorder="1"/>
    <xf numFmtId="4" fontId="9" fillId="0" borderId="1" xfId="0" applyNumberFormat="1" applyFont="1" applyBorder="1"/>
    <xf numFmtId="49" fontId="6" fillId="0" borderId="0" xfId="0" applyNumberFormat="1" applyFont="1" applyAlignment="1">
      <alignment wrapText="1"/>
    </xf>
    <xf numFmtId="49" fontId="6" fillId="0" borderId="23" xfId="0" applyNumberFormat="1" applyFont="1" applyBorder="1" applyAlignment="1">
      <alignment wrapText="1"/>
    </xf>
    <xf numFmtId="0" fontId="0" fillId="0" borderId="0" xfId="0" applyNumberFormat="1"/>
    <xf numFmtId="0" fontId="20" fillId="0" borderId="0" xfId="0" applyFont="1" applyFill="1" applyAlignment="1">
      <alignment horizontal="left" vertical="center"/>
    </xf>
    <xf numFmtId="4" fontId="0" fillId="0" borderId="0" xfId="0" applyNumberFormat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5" xfId="0" applyFont="1" applyFill="1" applyBorder="1" applyAlignment="1"/>
    <xf numFmtId="0" fontId="6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/>
    <xf numFmtId="4" fontId="10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10" fillId="0" borderId="1" xfId="0" applyNumberFormat="1" applyFont="1" applyBorder="1"/>
    <xf numFmtId="4" fontId="12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/>
    <xf numFmtId="4" fontId="9" fillId="0" borderId="1" xfId="0" applyNumberFormat="1" applyFont="1" applyFill="1" applyBorder="1"/>
    <xf numFmtId="4" fontId="0" fillId="0" borderId="0" xfId="0" applyNumberFormat="1" applyAlignment="1">
      <alignment horizontal="center"/>
    </xf>
    <xf numFmtId="3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0" fontId="10" fillId="0" borderId="1" xfId="0" applyNumberFormat="1" applyFont="1" applyFill="1" applyBorder="1"/>
    <xf numFmtId="4" fontId="20" fillId="0" borderId="5" xfId="0" applyNumberFormat="1" applyFont="1" applyFill="1" applyBorder="1" applyAlignment="1">
      <alignment horizontal="left" vertical="center"/>
    </xf>
    <xf numFmtId="4" fontId="20" fillId="0" borderId="2" xfId="0" applyNumberFormat="1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4" fontId="20" fillId="0" borderId="0" xfId="0" applyNumberFormat="1" applyFont="1" applyFill="1" applyAlignment="1">
      <alignment horizontal="left" vertical="center"/>
    </xf>
    <xf numFmtId="4" fontId="10" fillId="4" borderId="18" xfId="0" applyNumberFormat="1" applyFont="1" applyFill="1" applyBorder="1"/>
    <xf numFmtId="4" fontId="10" fillId="0" borderId="18" xfId="0" applyNumberFormat="1" applyFont="1" applyBorder="1" applyAlignment="1">
      <alignment wrapText="1"/>
    </xf>
    <xf numFmtId="4" fontId="9" fillId="0" borderId="18" xfId="0" applyNumberFormat="1" applyFont="1" applyBorder="1" applyAlignment="1">
      <alignment wrapText="1"/>
    </xf>
    <xf numFmtId="4" fontId="10" fillId="0" borderId="18" xfId="0" applyNumberFormat="1" applyFont="1" applyBorder="1"/>
    <xf numFmtId="0" fontId="10" fillId="0" borderId="18" xfId="0" applyNumberFormat="1" applyFont="1" applyBorder="1"/>
    <xf numFmtId="0" fontId="10" fillId="0" borderId="21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10" fillId="4" borderId="27" xfId="0" applyNumberFormat="1" applyFont="1" applyFill="1" applyBorder="1"/>
    <xf numFmtId="4" fontId="10" fillId="0" borderId="27" xfId="0" applyNumberFormat="1" applyFont="1" applyBorder="1" applyAlignment="1">
      <alignment wrapText="1"/>
    </xf>
    <xf numFmtId="4" fontId="9" fillId="0" borderId="27" xfId="0" applyNumberFormat="1" applyFont="1" applyBorder="1" applyAlignment="1">
      <alignment wrapText="1"/>
    </xf>
    <xf numFmtId="4" fontId="10" fillId="0" borderId="27" xfId="0" applyNumberFormat="1" applyFont="1" applyBorder="1"/>
    <xf numFmtId="0" fontId="10" fillId="0" borderId="27" xfId="0" applyNumberFormat="1" applyFont="1" applyBorder="1"/>
    <xf numFmtId="3" fontId="10" fillId="0" borderId="27" xfId="0" applyNumberFormat="1" applyFont="1" applyBorder="1"/>
    <xf numFmtId="10" fontId="9" fillId="0" borderId="21" xfId="0" applyNumberFormat="1" applyFont="1" applyFill="1" applyBorder="1"/>
    <xf numFmtId="0" fontId="10" fillId="0" borderId="21" xfId="0" applyFont="1" applyFill="1" applyBorder="1" applyAlignment="1">
      <alignment wrapText="1"/>
    </xf>
    <xf numFmtId="4" fontId="3" fillId="0" borderId="0" xfId="0" applyNumberFormat="1" applyFont="1" applyAlignment="1">
      <alignment horizontal="right"/>
    </xf>
    <xf numFmtId="0" fontId="20" fillId="0" borderId="0" xfId="0" applyFont="1" applyAlignment="1">
      <alignment horizontal="left" vertical="center"/>
    </xf>
    <xf numFmtId="4" fontId="4" fillId="3" borderId="6" xfId="0" applyNumberFormat="1" applyFont="1" applyFill="1" applyBorder="1" applyAlignment="1"/>
    <xf numFmtId="4" fontId="4" fillId="3" borderId="7" xfId="0" applyNumberFormat="1" applyFont="1" applyFill="1" applyBorder="1" applyAlignment="1"/>
    <xf numFmtId="4" fontId="4" fillId="3" borderId="5" xfId="0" applyNumberFormat="1" applyFont="1" applyFill="1" applyBorder="1" applyAlignment="1"/>
    <xf numFmtId="4" fontId="6" fillId="3" borderId="8" xfId="0" applyNumberFormat="1" applyFont="1" applyFill="1" applyBorder="1" applyAlignment="1">
      <alignment vertical="center" wrapText="1"/>
    </xf>
    <xf numFmtId="0" fontId="10" fillId="4" borderId="1" xfId="0" applyFont="1" applyFill="1" applyBorder="1"/>
    <xf numFmtId="4" fontId="10" fillId="0" borderId="4" xfId="0" applyNumberFormat="1" applyFont="1" applyBorder="1"/>
    <xf numFmtId="4" fontId="9" fillId="0" borderId="4" xfId="0" applyNumberFormat="1" applyFont="1" applyBorder="1"/>
    <xf numFmtId="0" fontId="23" fillId="0" borderId="1" xfId="0" applyFont="1" applyBorder="1" applyAlignment="1">
      <alignment wrapText="1"/>
    </xf>
    <xf numFmtId="0" fontId="6" fillId="0" borderId="2" xfId="0" applyFont="1" applyBorder="1"/>
    <xf numFmtId="0" fontId="24" fillId="0" borderId="0" xfId="0" applyFont="1" applyAlignment="1">
      <alignment horizontal="right"/>
    </xf>
    <xf numFmtId="4" fontId="6" fillId="0" borderId="0" xfId="0" applyNumberFormat="1" applyFont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/>
    <xf numFmtId="0" fontId="10" fillId="6" borderId="1" xfId="0" applyFont="1" applyFill="1" applyBorder="1"/>
    <xf numFmtId="10" fontId="10" fillId="6" borderId="1" xfId="0" applyNumberFormat="1" applyFont="1" applyFill="1" applyBorder="1"/>
    <xf numFmtId="4" fontId="10" fillId="6" borderId="1" xfId="0" applyNumberFormat="1" applyFont="1" applyFill="1" applyBorder="1"/>
    <xf numFmtId="10" fontId="10" fillId="6" borderId="4" xfId="0" applyNumberFormat="1" applyFont="1" applyFill="1" applyBorder="1"/>
    <xf numFmtId="0" fontId="0" fillId="6" borderId="0" xfId="0" applyFill="1"/>
    <xf numFmtId="0" fontId="10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/>
    <xf numFmtId="4" fontId="9" fillId="6" borderId="1" xfId="0" applyNumberFormat="1" applyFont="1" applyFill="1" applyBorder="1"/>
    <xf numFmtId="3" fontId="9" fillId="6" borderId="4" xfId="0" applyNumberFormat="1" applyFont="1" applyFill="1" applyBorder="1"/>
    <xf numFmtId="4" fontId="9" fillId="6" borderId="4" xfId="0" applyNumberFormat="1" applyFont="1" applyFill="1" applyBorder="1"/>
    <xf numFmtId="4" fontId="6" fillId="0" borderId="5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0" xfId="0" applyFont="1" applyBorder="1"/>
    <xf numFmtId="0" fontId="9" fillId="0" borderId="0" xfId="0" applyFont="1" applyBorder="1" applyAlignment="1">
      <alignment wrapText="1"/>
    </xf>
    <xf numFmtId="4" fontId="9" fillId="0" borderId="0" xfId="0" applyNumberFormat="1" applyFont="1" applyBorder="1"/>
    <xf numFmtId="3" fontId="9" fillId="0" borderId="0" xfId="0" applyNumberFormat="1" applyFont="1" applyBorder="1"/>
    <xf numFmtId="0" fontId="4" fillId="7" borderId="6" xfId="0" applyFont="1" applyFill="1" applyBorder="1" applyAlignment="1"/>
    <xf numFmtId="0" fontId="4" fillId="7" borderId="7" xfId="0" applyFont="1" applyFill="1" applyBorder="1" applyAlignment="1"/>
    <xf numFmtId="0" fontId="4" fillId="7" borderId="5" xfId="0" applyFont="1" applyFill="1" applyBorder="1" applyAlignment="1"/>
    <xf numFmtId="0" fontId="6" fillId="7" borderId="8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3" fontId="26" fillId="0" borderId="1" xfId="0" applyNumberFormat="1" applyFont="1" applyBorder="1"/>
    <xf numFmtId="0" fontId="26" fillId="0" borderId="1" xfId="0" applyFont="1" applyBorder="1"/>
    <xf numFmtId="4" fontId="26" fillId="0" borderId="1" xfId="0" applyNumberFormat="1" applyFont="1" applyBorder="1"/>
    <xf numFmtId="10" fontId="26" fillId="0" borderId="1" xfId="0" applyNumberFormat="1" applyFont="1" applyBorder="1"/>
    <xf numFmtId="0" fontId="10" fillId="8" borderId="1" xfId="0" applyFont="1" applyFill="1" applyBorder="1"/>
    <xf numFmtId="3" fontId="9" fillId="8" borderId="1" xfId="0" applyNumberFormat="1" applyFont="1" applyFill="1" applyBorder="1"/>
    <xf numFmtId="0" fontId="9" fillId="8" borderId="1" xfId="0" applyFont="1" applyFill="1" applyBorder="1"/>
    <xf numFmtId="4" fontId="9" fillId="8" borderId="1" xfId="0" applyNumberFormat="1" applyFont="1" applyFill="1" applyBorder="1"/>
    <xf numFmtId="10" fontId="9" fillId="8" borderId="1" xfId="0" applyNumberFormat="1" applyFont="1" applyFill="1" applyBorder="1"/>
    <xf numFmtId="0" fontId="10" fillId="6" borderId="18" xfId="0" applyFont="1" applyFill="1" applyBorder="1"/>
    <xf numFmtId="0" fontId="10" fillId="6" borderId="18" xfId="0" applyFont="1" applyFill="1" applyBorder="1" applyAlignment="1">
      <alignment wrapText="1"/>
    </xf>
    <xf numFmtId="0" fontId="9" fillId="6" borderId="18" xfId="0" applyFont="1" applyFill="1" applyBorder="1" applyAlignment="1">
      <alignment wrapText="1"/>
    </xf>
    <xf numFmtId="3" fontId="10" fillId="6" borderId="18" xfId="0" applyNumberFormat="1" applyFont="1" applyFill="1" applyBorder="1"/>
    <xf numFmtId="3" fontId="10" fillId="6" borderId="19" xfId="0" applyNumberFormat="1" applyFont="1" applyFill="1" applyBorder="1"/>
    <xf numFmtId="0" fontId="0" fillId="6" borderId="2" xfId="0" applyFill="1" applyBorder="1"/>
    <xf numFmtId="0" fontId="12" fillId="6" borderId="1" xfId="0" applyFont="1" applyFill="1" applyBorder="1" applyAlignment="1">
      <alignment wrapText="1"/>
    </xf>
    <xf numFmtId="3" fontId="10" fillId="6" borderId="1" xfId="0" applyNumberFormat="1" applyFont="1" applyFill="1" applyBorder="1"/>
    <xf numFmtId="3" fontId="10" fillId="6" borderId="4" xfId="0" applyNumberFormat="1" applyFont="1" applyFill="1" applyBorder="1"/>
    <xf numFmtId="0" fontId="0" fillId="6" borderId="20" xfId="0" applyFill="1" applyBorder="1"/>
    <xf numFmtId="0" fontId="9" fillId="6" borderId="21" xfId="0" applyFont="1" applyFill="1" applyBorder="1"/>
    <xf numFmtId="0" fontId="14" fillId="6" borderId="21" xfId="0" applyFont="1" applyFill="1" applyBorder="1"/>
    <xf numFmtId="0" fontId="9" fillId="6" borderId="21" xfId="0" applyFont="1" applyFill="1" applyBorder="1" applyAlignment="1">
      <alignment wrapText="1"/>
    </xf>
    <xf numFmtId="10" fontId="9" fillId="6" borderId="21" xfId="0" applyNumberFormat="1" applyFont="1" applyFill="1" applyBorder="1"/>
    <xf numFmtId="10" fontId="9" fillId="6" borderId="22" xfId="0" applyNumberFormat="1" applyFont="1" applyFill="1" applyBorder="1"/>
    <xf numFmtId="0" fontId="0" fillId="6" borderId="23" xfId="0" applyFill="1" applyBorder="1"/>
    <xf numFmtId="4" fontId="10" fillId="0" borderId="33" xfId="0" applyNumberFormat="1" applyFont="1" applyBorder="1"/>
    <xf numFmtId="4" fontId="10" fillId="0" borderId="22" xfId="0" applyNumberFormat="1" applyFont="1" applyBorder="1"/>
    <xf numFmtId="4" fontId="10" fillId="0" borderId="19" xfId="0" applyNumberFormat="1" applyFont="1" applyBorder="1"/>
    <xf numFmtId="4" fontId="9" fillId="0" borderId="32" xfId="0" applyNumberFormat="1" applyFont="1" applyBorder="1"/>
    <xf numFmtId="4" fontId="9" fillId="0" borderId="22" xfId="0" applyNumberFormat="1" applyFont="1" applyBorder="1"/>
    <xf numFmtId="4" fontId="10" fillId="0" borderId="28" xfId="0" applyNumberFormat="1" applyFont="1" applyBorder="1"/>
    <xf numFmtId="4" fontId="10" fillId="0" borderId="32" xfId="0" applyNumberFormat="1" applyFont="1" applyBorder="1"/>
    <xf numFmtId="0" fontId="1" fillId="0" borderId="0" xfId="2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6" fillId="3" borderId="6" xfId="2" applyFont="1" applyFill="1" applyBorder="1" applyAlignment="1"/>
    <xf numFmtId="0" fontId="6" fillId="3" borderId="7" xfId="2" applyFont="1" applyFill="1" applyBorder="1" applyAlignment="1"/>
    <xf numFmtId="0" fontId="6" fillId="3" borderId="5" xfId="2" applyFont="1" applyFill="1" applyBorder="1" applyAlignment="1"/>
    <xf numFmtId="0" fontId="28" fillId="0" borderId="0" xfId="2" applyFont="1"/>
    <xf numFmtId="0" fontId="6" fillId="3" borderId="8" xfId="2" applyFont="1" applyFill="1" applyBorder="1" applyAlignment="1">
      <alignment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10" fillId="0" borderId="1" xfId="2" applyFont="1" applyBorder="1"/>
    <xf numFmtId="0" fontId="10" fillId="0" borderId="1" xfId="2" applyFont="1" applyBorder="1" applyAlignment="1">
      <alignment wrapText="1"/>
    </xf>
    <xf numFmtId="0" fontId="9" fillId="0" borderId="1" xfId="2" applyFont="1" applyBorder="1" applyAlignment="1">
      <alignment wrapText="1"/>
    </xf>
    <xf numFmtId="3" fontId="10" fillId="0" borderId="1" xfId="2" applyNumberFormat="1" applyFont="1" applyBorder="1"/>
    <xf numFmtId="3" fontId="10" fillId="0" borderId="4" xfId="2" applyNumberFormat="1" applyFont="1" applyBorder="1"/>
    <xf numFmtId="0" fontId="12" fillId="0" borderId="1" xfId="2" applyFont="1" applyBorder="1" applyAlignment="1">
      <alignment wrapText="1"/>
    </xf>
    <xf numFmtId="4" fontId="10" fillId="0" borderId="1" xfId="2" applyNumberFormat="1" applyFont="1" applyBorder="1"/>
    <xf numFmtId="0" fontId="9" fillId="0" borderId="1" xfId="2" applyFont="1" applyBorder="1"/>
    <xf numFmtId="10" fontId="10" fillId="0" borderId="1" xfId="2" applyNumberFormat="1" applyFont="1" applyBorder="1"/>
    <xf numFmtId="10" fontId="10" fillId="0" borderId="4" xfId="2" applyNumberFormat="1" applyFont="1" applyBorder="1"/>
    <xf numFmtId="0" fontId="14" fillId="0" borderId="1" xfId="2" applyFont="1" applyBorder="1"/>
    <xf numFmtId="0" fontId="10" fillId="0" borderId="1" xfId="2" applyFont="1" applyBorder="1" applyAlignment="1">
      <alignment horizontal="center" vertical="center"/>
    </xf>
    <xf numFmtId="3" fontId="9" fillId="0" borderId="1" xfId="2" applyNumberFormat="1" applyFont="1" applyBorder="1"/>
    <xf numFmtId="3" fontId="9" fillId="0" borderId="4" xfId="2" applyNumberFormat="1" applyFont="1" applyBorder="1"/>
    <xf numFmtId="4" fontId="9" fillId="0" borderId="1" xfId="2" applyNumberFormat="1" applyFont="1" applyBorder="1"/>
    <xf numFmtId="0" fontId="13" fillId="0" borderId="1" xfId="2" applyFont="1" applyBorder="1"/>
    <xf numFmtId="10" fontId="9" fillId="0" borderId="1" xfId="2" applyNumberFormat="1" applyFont="1" applyBorder="1"/>
    <xf numFmtId="10" fontId="9" fillId="0" borderId="4" xfId="2" applyNumberFormat="1" applyFont="1" applyBorder="1"/>
    <xf numFmtId="0" fontId="9" fillId="0" borderId="0" xfId="1" applyFont="1" applyBorder="1"/>
    <xf numFmtId="0" fontId="14" fillId="0" borderId="0" xfId="1" applyFont="1" applyBorder="1"/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wrapText="1"/>
    </xf>
    <xf numFmtId="10" fontId="9" fillId="0" borderId="0" xfId="1" applyNumberFormat="1" applyFont="1" applyBorder="1"/>
    <xf numFmtId="0" fontId="19" fillId="0" borderId="0" xfId="0" applyFont="1" applyBorder="1" applyAlignment="1">
      <alignment horizontal="justify"/>
    </xf>
    <xf numFmtId="164" fontId="14" fillId="0" borderId="1" xfId="0" applyNumberFormat="1" applyFont="1" applyBorder="1"/>
    <xf numFmtId="0" fontId="10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3" fontId="10" fillId="0" borderId="1" xfId="0" applyNumberFormat="1" applyFont="1" applyBorder="1"/>
    <xf numFmtId="49" fontId="6" fillId="0" borderId="2" xfId="0" applyNumberFormat="1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4" fontId="9" fillId="0" borderId="11" xfId="0" applyNumberFormat="1" applyFont="1" applyBorder="1"/>
    <xf numFmtId="4" fontId="9" fillId="0" borderId="35" xfId="0" applyNumberFormat="1" applyFont="1" applyBorder="1"/>
    <xf numFmtId="0" fontId="9" fillId="0" borderId="18" xfId="0" applyFont="1" applyBorder="1"/>
    <xf numFmtId="0" fontId="10" fillId="6" borderId="11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4" fillId="0" borderId="0" xfId="0" applyFont="1"/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14" fillId="8" borderId="1" xfId="0" applyFont="1" applyFill="1" applyBorder="1" applyAlignment="1">
      <alignment wrapText="1"/>
    </xf>
    <xf numFmtId="10" fontId="23" fillId="0" borderId="1" xfId="0" applyNumberFormat="1" applyFont="1" applyBorder="1"/>
    <xf numFmtId="4" fontId="6" fillId="0" borderId="0" xfId="0" applyNumberFormat="1" applyFont="1"/>
    <xf numFmtId="4" fontId="31" fillId="0" borderId="1" xfId="0" applyNumberFormat="1" applyFont="1" applyBorder="1"/>
    <xf numFmtId="0" fontId="7" fillId="7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7" borderId="9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/>
    <xf numFmtId="0" fontId="16" fillId="3" borderId="3" xfId="0" applyFont="1" applyFill="1" applyBorder="1"/>
    <xf numFmtId="0" fontId="6" fillId="3" borderId="9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28" fillId="3" borderId="2" xfId="2" applyFont="1" applyFill="1" applyBorder="1"/>
    <xf numFmtId="0" fontId="28" fillId="3" borderId="3" xfId="2" applyFont="1" applyFill="1" applyBorder="1"/>
    <xf numFmtId="0" fontId="20" fillId="0" borderId="5" xfId="2" applyNumberFormat="1" applyFont="1" applyBorder="1" applyAlignment="1">
      <alignment horizontal="left" vertical="center" wrapText="1"/>
    </xf>
    <xf numFmtId="0" fontId="20" fillId="0" borderId="2" xfId="2" applyNumberFormat="1" applyFont="1" applyBorder="1" applyAlignment="1">
      <alignment horizontal="left" vertical="center" wrapText="1"/>
    </xf>
    <xf numFmtId="0" fontId="20" fillId="0" borderId="3" xfId="2" applyNumberFormat="1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0" fillId="0" borderId="5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7" fillId="3" borderId="9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vertical="center" wrapText="1"/>
    </xf>
    <xf numFmtId="0" fontId="6" fillId="3" borderId="2" xfId="2" applyFont="1" applyFill="1" applyBorder="1" applyAlignment="1">
      <alignment vertical="center" wrapText="1"/>
    </xf>
    <xf numFmtId="0" fontId="6" fillId="3" borderId="3" xfId="2" applyFont="1" applyFill="1" applyBorder="1" applyAlignment="1">
      <alignment vertical="center" wrapText="1"/>
    </xf>
    <xf numFmtId="0" fontId="27" fillId="3" borderId="15" xfId="2" applyFont="1" applyFill="1" applyBorder="1" applyAlignment="1">
      <alignment horizontal="center" vertical="center" wrapText="1"/>
    </xf>
    <xf numFmtId="0" fontId="27" fillId="3" borderId="17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3" borderId="3" xfId="2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4" fontId="20" fillId="5" borderId="5" xfId="0" applyNumberFormat="1" applyFont="1" applyFill="1" applyBorder="1" applyAlignment="1">
      <alignment horizontal="left" vertical="center" wrapText="1"/>
    </xf>
    <xf numFmtId="4" fontId="20" fillId="5" borderId="2" xfId="0" applyNumberFormat="1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0" fillId="0" borderId="23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left" vertical="center" wrapText="1"/>
    </xf>
    <xf numFmtId="4" fontId="22" fillId="0" borderId="3" xfId="0" applyNumberFormat="1" applyFont="1" applyFill="1" applyBorder="1" applyAlignment="1">
      <alignment horizontal="left" vertical="center" wrapText="1"/>
    </xf>
    <xf numFmtId="4" fontId="20" fillId="0" borderId="31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wrapText="1"/>
    </xf>
    <xf numFmtId="0" fontId="0" fillId="0" borderId="2" xfId="0" applyBorder="1" applyAlignment="1"/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wrapText="1"/>
    </xf>
    <xf numFmtId="0" fontId="16" fillId="0" borderId="9" xfId="1" applyFont="1" applyBorder="1" applyAlignment="1"/>
    <xf numFmtId="0" fontId="16" fillId="0" borderId="30" xfId="1" applyFont="1" applyBorder="1" applyAlignment="1"/>
    <xf numFmtId="0" fontId="16" fillId="2" borderId="5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3" xfId="0" applyFont="1" applyFill="1" applyBorder="1"/>
    <xf numFmtId="49" fontId="6" fillId="0" borderId="3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6" fillId="0" borderId="3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3" xfId="0" applyFont="1" applyBorder="1" applyAlignment="1">
      <alignment wrapText="1"/>
    </xf>
    <xf numFmtId="49" fontId="6" fillId="2" borderId="5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0" xfId="0" applyFont="1"/>
    <xf numFmtId="0" fontId="26" fillId="0" borderId="0" xfId="0" applyFont="1"/>
    <xf numFmtId="0" fontId="26" fillId="0" borderId="0" xfId="2" applyFont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zoomScale="90" zoomScaleNormal="90" workbookViewId="0">
      <pane xSplit="5" ySplit="9" topLeftCell="F10" activePane="bottomRight" state="frozen"/>
      <selection activeCell="L12" sqref="L12"/>
      <selection pane="topRight" activeCell="L12" sqref="L12"/>
      <selection pane="bottomLeft" activeCell="L12" sqref="L12"/>
      <selection pane="bottomRight" activeCell="O1" sqref="O1:O5"/>
    </sheetView>
  </sheetViews>
  <sheetFormatPr defaultRowHeight="15" customHeight="1"/>
  <cols>
    <col min="1" max="1" width="15.375" hidden="1" bestFit="1" customWidth="1"/>
    <col min="2" max="2" width="37.625" hidden="1" bestFit="1" customWidth="1"/>
    <col min="3" max="3" width="16.875" hidden="1" bestFit="1" customWidth="1"/>
    <col min="4" max="4" width="3.625" style="2" hidden="1" bestFit="1" customWidth="1"/>
    <col min="5" max="5" width="20" customWidth="1"/>
    <col min="6" max="6" width="14.625" style="269" customWidth="1"/>
    <col min="7" max="7" width="18.5" customWidth="1"/>
    <col min="8" max="8" width="10.5" hidden="1" bestFit="1" customWidth="1"/>
    <col min="9" max="9" width="16.75" customWidth="1"/>
    <col min="10" max="10" width="16.25" customWidth="1"/>
    <col min="11" max="11" width="16.5" customWidth="1"/>
    <col min="12" max="12" width="18.75" customWidth="1"/>
    <col min="13" max="13" width="13.125" customWidth="1"/>
    <col min="14" max="14" width="10.25" customWidth="1"/>
    <col min="15" max="15" width="12.625" customWidth="1"/>
    <col min="16" max="16" width="14.125" customWidth="1"/>
    <col min="257" max="260" width="0" hidden="1" bestFit="1" customWidth="1"/>
    <col min="261" max="261" width="23.375" bestFit="1" customWidth="1"/>
    <col min="262" max="262" width="10.5" customWidth="1"/>
    <col min="263" max="263" width="12.75" bestFit="1" customWidth="1"/>
    <col min="264" max="264" width="0" hidden="1" bestFit="1" customWidth="1"/>
    <col min="265" max="266" width="12.75" bestFit="1" customWidth="1"/>
    <col min="267" max="267" width="11.875" bestFit="1" customWidth="1"/>
    <col min="268" max="268" width="12.75" bestFit="1" customWidth="1"/>
    <col min="269" max="270" width="11.875" bestFit="1" customWidth="1"/>
    <col min="271" max="271" width="12.625" customWidth="1"/>
    <col min="272" max="272" width="11.875" bestFit="1" customWidth="1"/>
    <col min="513" max="516" width="0" hidden="1" bestFit="1" customWidth="1"/>
    <col min="517" max="517" width="23.375" bestFit="1" customWidth="1"/>
    <col min="518" max="518" width="10.5" customWidth="1"/>
    <col min="519" max="519" width="12.75" bestFit="1" customWidth="1"/>
    <col min="520" max="520" width="0" hidden="1" bestFit="1" customWidth="1"/>
    <col min="521" max="522" width="12.75" bestFit="1" customWidth="1"/>
    <col min="523" max="523" width="11.875" bestFit="1" customWidth="1"/>
    <col min="524" max="524" width="12.75" bestFit="1" customWidth="1"/>
    <col min="525" max="526" width="11.875" bestFit="1" customWidth="1"/>
    <col min="527" max="527" width="12.625" customWidth="1"/>
    <col min="528" max="528" width="11.875" bestFit="1" customWidth="1"/>
    <col min="769" max="772" width="0" hidden="1" bestFit="1" customWidth="1"/>
    <col min="773" max="773" width="23.375" bestFit="1" customWidth="1"/>
    <col min="774" max="774" width="10.5" customWidth="1"/>
    <col min="775" max="775" width="12.75" bestFit="1" customWidth="1"/>
    <col min="776" max="776" width="0" hidden="1" bestFit="1" customWidth="1"/>
    <col min="777" max="778" width="12.75" bestFit="1" customWidth="1"/>
    <col min="779" max="779" width="11.875" bestFit="1" customWidth="1"/>
    <col min="780" max="780" width="12.75" bestFit="1" customWidth="1"/>
    <col min="781" max="782" width="11.875" bestFit="1" customWidth="1"/>
    <col min="783" max="783" width="12.625" customWidth="1"/>
    <col min="784" max="784" width="11.875" bestFit="1" customWidth="1"/>
    <col min="1025" max="1028" width="0" hidden="1" bestFit="1" customWidth="1"/>
    <col min="1029" max="1029" width="23.375" bestFit="1" customWidth="1"/>
    <col min="1030" max="1030" width="10.5" customWidth="1"/>
    <col min="1031" max="1031" width="12.75" bestFit="1" customWidth="1"/>
    <col min="1032" max="1032" width="0" hidden="1" bestFit="1" customWidth="1"/>
    <col min="1033" max="1034" width="12.75" bestFit="1" customWidth="1"/>
    <col min="1035" max="1035" width="11.875" bestFit="1" customWidth="1"/>
    <col min="1036" max="1036" width="12.75" bestFit="1" customWidth="1"/>
    <col min="1037" max="1038" width="11.875" bestFit="1" customWidth="1"/>
    <col min="1039" max="1039" width="12.625" customWidth="1"/>
    <col min="1040" max="1040" width="11.875" bestFit="1" customWidth="1"/>
    <col min="1281" max="1284" width="0" hidden="1" bestFit="1" customWidth="1"/>
    <col min="1285" max="1285" width="23.375" bestFit="1" customWidth="1"/>
    <col min="1286" max="1286" width="10.5" customWidth="1"/>
    <col min="1287" max="1287" width="12.75" bestFit="1" customWidth="1"/>
    <col min="1288" max="1288" width="0" hidden="1" bestFit="1" customWidth="1"/>
    <col min="1289" max="1290" width="12.75" bestFit="1" customWidth="1"/>
    <col min="1291" max="1291" width="11.875" bestFit="1" customWidth="1"/>
    <col min="1292" max="1292" width="12.75" bestFit="1" customWidth="1"/>
    <col min="1293" max="1294" width="11.875" bestFit="1" customWidth="1"/>
    <col min="1295" max="1295" width="12.625" customWidth="1"/>
    <col min="1296" max="1296" width="11.875" bestFit="1" customWidth="1"/>
    <col min="1537" max="1540" width="0" hidden="1" bestFit="1" customWidth="1"/>
    <col min="1541" max="1541" width="23.375" bestFit="1" customWidth="1"/>
    <col min="1542" max="1542" width="10.5" customWidth="1"/>
    <col min="1543" max="1543" width="12.75" bestFit="1" customWidth="1"/>
    <col min="1544" max="1544" width="0" hidden="1" bestFit="1" customWidth="1"/>
    <col min="1545" max="1546" width="12.75" bestFit="1" customWidth="1"/>
    <col min="1547" max="1547" width="11.875" bestFit="1" customWidth="1"/>
    <col min="1548" max="1548" width="12.75" bestFit="1" customWidth="1"/>
    <col min="1549" max="1550" width="11.875" bestFit="1" customWidth="1"/>
    <col min="1551" max="1551" width="12.625" customWidth="1"/>
    <col min="1552" max="1552" width="11.875" bestFit="1" customWidth="1"/>
    <col min="1793" max="1796" width="0" hidden="1" bestFit="1" customWidth="1"/>
    <col min="1797" max="1797" width="23.375" bestFit="1" customWidth="1"/>
    <col min="1798" max="1798" width="10.5" customWidth="1"/>
    <col min="1799" max="1799" width="12.75" bestFit="1" customWidth="1"/>
    <col min="1800" max="1800" width="0" hidden="1" bestFit="1" customWidth="1"/>
    <col min="1801" max="1802" width="12.75" bestFit="1" customWidth="1"/>
    <col min="1803" max="1803" width="11.875" bestFit="1" customWidth="1"/>
    <col min="1804" max="1804" width="12.75" bestFit="1" customWidth="1"/>
    <col min="1805" max="1806" width="11.875" bestFit="1" customWidth="1"/>
    <col min="1807" max="1807" width="12.625" customWidth="1"/>
    <col min="1808" max="1808" width="11.875" bestFit="1" customWidth="1"/>
    <col min="2049" max="2052" width="0" hidden="1" bestFit="1" customWidth="1"/>
    <col min="2053" max="2053" width="23.375" bestFit="1" customWidth="1"/>
    <col min="2054" max="2054" width="10.5" customWidth="1"/>
    <col min="2055" max="2055" width="12.75" bestFit="1" customWidth="1"/>
    <col min="2056" max="2056" width="0" hidden="1" bestFit="1" customWidth="1"/>
    <col min="2057" max="2058" width="12.75" bestFit="1" customWidth="1"/>
    <col min="2059" max="2059" width="11.875" bestFit="1" customWidth="1"/>
    <col min="2060" max="2060" width="12.75" bestFit="1" customWidth="1"/>
    <col min="2061" max="2062" width="11.875" bestFit="1" customWidth="1"/>
    <col min="2063" max="2063" width="12.625" customWidth="1"/>
    <col min="2064" max="2064" width="11.875" bestFit="1" customWidth="1"/>
    <col min="2305" max="2308" width="0" hidden="1" bestFit="1" customWidth="1"/>
    <col min="2309" max="2309" width="23.375" bestFit="1" customWidth="1"/>
    <col min="2310" max="2310" width="10.5" customWidth="1"/>
    <col min="2311" max="2311" width="12.75" bestFit="1" customWidth="1"/>
    <col min="2312" max="2312" width="0" hidden="1" bestFit="1" customWidth="1"/>
    <col min="2313" max="2314" width="12.75" bestFit="1" customWidth="1"/>
    <col min="2315" max="2315" width="11.875" bestFit="1" customWidth="1"/>
    <col min="2316" max="2316" width="12.75" bestFit="1" customWidth="1"/>
    <col min="2317" max="2318" width="11.875" bestFit="1" customWidth="1"/>
    <col min="2319" max="2319" width="12.625" customWidth="1"/>
    <col min="2320" max="2320" width="11.875" bestFit="1" customWidth="1"/>
    <col min="2561" max="2564" width="0" hidden="1" bestFit="1" customWidth="1"/>
    <col min="2565" max="2565" width="23.375" bestFit="1" customWidth="1"/>
    <col min="2566" max="2566" width="10.5" customWidth="1"/>
    <col min="2567" max="2567" width="12.75" bestFit="1" customWidth="1"/>
    <col min="2568" max="2568" width="0" hidden="1" bestFit="1" customWidth="1"/>
    <col min="2569" max="2570" width="12.75" bestFit="1" customWidth="1"/>
    <col min="2571" max="2571" width="11.875" bestFit="1" customWidth="1"/>
    <col min="2572" max="2572" width="12.75" bestFit="1" customWidth="1"/>
    <col min="2573" max="2574" width="11.875" bestFit="1" customWidth="1"/>
    <col min="2575" max="2575" width="12.625" customWidth="1"/>
    <col min="2576" max="2576" width="11.875" bestFit="1" customWidth="1"/>
    <col min="2817" max="2820" width="0" hidden="1" bestFit="1" customWidth="1"/>
    <col min="2821" max="2821" width="23.375" bestFit="1" customWidth="1"/>
    <col min="2822" max="2822" width="10.5" customWidth="1"/>
    <col min="2823" max="2823" width="12.75" bestFit="1" customWidth="1"/>
    <col min="2824" max="2824" width="0" hidden="1" bestFit="1" customWidth="1"/>
    <col min="2825" max="2826" width="12.75" bestFit="1" customWidth="1"/>
    <col min="2827" max="2827" width="11.875" bestFit="1" customWidth="1"/>
    <col min="2828" max="2828" width="12.75" bestFit="1" customWidth="1"/>
    <col min="2829" max="2830" width="11.875" bestFit="1" customWidth="1"/>
    <col min="2831" max="2831" width="12.625" customWidth="1"/>
    <col min="2832" max="2832" width="11.875" bestFit="1" customWidth="1"/>
    <col min="3073" max="3076" width="0" hidden="1" bestFit="1" customWidth="1"/>
    <col min="3077" max="3077" width="23.375" bestFit="1" customWidth="1"/>
    <col min="3078" max="3078" width="10.5" customWidth="1"/>
    <col min="3079" max="3079" width="12.75" bestFit="1" customWidth="1"/>
    <col min="3080" max="3080" width="0" hidden="1" bestFit="1" customWidth="1"/>
    <col min="3081" max="3082" width="12.75" bestFit="1" customWidth="1"/>
    <col min="3083" max="3083" width="11.875" bestFit="1" customWidth="1"/>
    <col min="3084" max="3084" width="12.75" bestFit="1" customWidth="1"/>
    <col min="3085" max="3086" width="11.875" bestFit="1" customWidth="1"/>
    <col min="3087" max="3087" width="12.625" customWidth="1"/>
    <col min="3088" max="3088" width="11.875" bestFit="1" customWidth="1"/>
    <col min="3329" max="3332" width="0" hidden="1" bestFit="1" customWidth="1"/>
    <col min="3333" max="3333" width="23.375" bestFit="1" customWidth="1"/>
    <col min="3334" max="3334" width="10.5" customWidth="1"/>
    <col min="3335" max="3335" width="12.75" bestFit="1" customWidth="1"/>
    <col min="3336" max="3336" width="0" hidden="1" bestFit="1" customWidth="1"/>
    <col min="3337" max="3338" width="12.75" bestFit="1" customWidth="1"/>
    <col min="3339" max="3339" width="11.875" bestFit="1" customWidth="1"/>
    <col min="3340" max="3340" width="12.75" bestFit="1" customWidth="1"/>
    <col min="3341" max="3342" width="11.875" bestFit="1" customWidth="1"/>
    <col min="3343" max="3343" width="12.625" customWidth="1"/>
    <col min="3344" max="3344" width="11.875" bestFit="1" customWidth="1"/>
    <col min="3585" max="3588" width="0" hidden="1" bestFit="1" customWidth="1"/>
    <col min="3589" max="3589" width="23.375" bestFit="1" customWidth="1"/>
    <col min="3590" max="3590" width="10.5" customWidth="1"/>
    <col min="3591" max="3591" width="12.75" bestFit="1" customWidth="1"/>
    <col min="3592" max="3592" width="0" hidden="1" bestFit="1" customWidth="1"/>
    <col min="3593" max="3594" width="12.75" bestFit="1" customWidth="1"/>
    <col min="3595" max="3595" width="11.875" bestFit="1" customWidth="1"/>
    <col min="3596" max="3596" width="12.75" bestFit="1" customWidth="1"/>
    <col min="3597" max="3598" width="11.875" bestFit="1" customWidth="1"/>
    <col min="3599" max="3599" width="12.625" customWidth="1"/>
    <col min="3600" max="3600" width="11.875" bestFit="1" customWidth="1"/>
    <col min="3841" max="3844" width="0" hidden="1" bestFit="1" customWidth="1"/>
    <col min="3845" max="3845" width="23.375" bestFit="1" customWidth="1"/>
    <col min="3846" max="3846" width="10.5" customWidth="1"/>
    <col min="3847" max="3847" width="12.75" bestFit="1" customWidth="1"/>
    <col min="3848" max="3848" width="0" hidden="1" bestFit="1" customWidth="1"/>
    <col min="3849" max="3850" width="12.75" bestFit="1" customWidth="1"/>
    <col min="3851" max="3851" width="11.875" bestFit="1" customWidth="1"/>
    <col min="3852" max="3852" width="12.75" bestFit="1" customWidth="1"/>
    <col min="3853" max="3854" width="11.875" bestFit="1" customWidth="1"/>
    <col min="3855" max="3855" width="12.625" customWidth="1"/>
    <col min="3856" max="3856" width="11.875" bestFit="1" customWidth="1"/>
    <col min="4097" max="4100" width="0" hidden="1" bestFit="1" customWidth="1"/>
    <col min="4101" max="4101" width="23.375" bestFit="1" customWidth="1"/>
    <col min="4102" max="4102" width="10.5" customWidth="1"/>
    <col min="4103" max="4103" width="12.75" bestFit="1" customWidth="1"/>
    <col min="4104" max="4104" width="0" hidden="1" bestFit="1" customWidth="1"/>
    <col min="4105" max="4106" width="12.75" bestFit="1" customWidth="1"/>
    <col min="4107" max="4107" width="11.875" bestFit="1" customWidth="1"/>
    <col min="4108" max="4108" width="12.75" bestFit="1" customWidth="1"/>
    <col min="4109" max="4110" width="11.875" bestFit="1" customWidth="1"/>
    <col min="4111" max="4111" width="12.625" customWidth="1"/>
    <col min="4112" max="4112" width="11.875" bestFit="1" customWidth="1"/>
    <col min="4353" max="4356" width="0" hidden="1" bestFit="1" customWidth="1"/>
    <col min="4357" max="4357" width="23.375" bestFit="1" customWidth="1"/>
    <col min="4358" max="4358" width="10.5" customWidth="1"/>
    <col min="4359" max="4359" width="12.75" bestFit="1" customWidth="1"/>
    <col min="4360" max="4360" width="0" hidden="1" bestFit="1" customWidth="1"/>
    <col min="4361" max="4362" width="12.75" bestFit="1" customWidth="1"/>
    <col min="4363" max="4363" width="11.875" bestFit="1" customWidth="1"/>
    <col min="4364" max="4364" width="12.75" bestFit="1" customWidth="1"/>
    <col min="4365" max="4366" width="11.875" bestFit="1" customWidth="1"/>
    <col min="4367" max="4367" width="12.625" customWidth="1"/>
    <col min="4368" max="4368" width="11.875" bestFit="1" customWidth="1"/>
    <col min="4609" max="4612" width="0" hidden="1" bestFit="1" customWidth="1"/>
    <col min="4613" max="4613" width="23.375" bestFit="1" customWidth="1"/>
    <col min="4614" max="4614" width="10.5" customWidth="1"/>
    <col min="4615" max="4615" width="12.75" bestFit="1" customWidth="1"/>
    <col min="4616" max="4616" width="0" hidden="1" bestFit="1" customWidth="1"/>
    <col min="4617" max="4618" width="12.75" bestFit="1" customWidth="1"/>
    <col min="4619" max="4619" width="11.875" bestFit="1" customWidth="1"/>
    <col min="4620" max="4620" width="12.75" bestFit="1" customWidth="1"/>
    <col min="4621" max="4622" width="11.875" bestFit="1" customWidth="1"/>
    <col min="4623" max="4623" width="12.625" customWidth="1"/>
    <col min="4624" max="4624" width="11.875" bestFit="1" customWidth="1"/>
    <col min="4865" max="4868" width="0" hidden="1" bestFit="1" customWidth="1"/>
    <col min="4869" max="4869" width="23.375" bestFit="1" customWidth="1"/>
    <col min="4870" max="4870" width="10.5" customWidth="1"/>
    <col min="4871" max="4871" width="12.75" bestFit="1" customWidth="1"/>
    <col min="4872" max="4872" width="0" hidden="1" bestFit="1" customWidth="1"/>
    <col min="4873" max="4874" width="12.75" bestFit="1" customWidth="1"/>
    <col min="4875" max="4875" width="11.875" bestFit="1" customWidth="1"/>
    <col min="4876" max="4876" width="12.75" bestFit="1" customWidth="1"/>
    <col min="4877" max="4878" width="11.875" bestFit="1" customWidth="1"/>
    <col min="4879" max="4879" width="12.625" customWidth="1"/>
    <col min="4880" max="4880" width="11.875" bestFit="1" customWidth="1"/>
    <col min="5121" max="5124" width="0" hidden="1" bestFit="1" customWidth="1"/>
    <col min="5125" max="5125" width="23.375" bestFit="1" customWidth="1"/>
    <col min="5126" max="5126" width="10.5" customWidth="1"/>
    <col min="5127" max="5127" width="12.75" bestFit="1" customWidth="1"/>
    <col min="5128" max="5128" width="0" hidden="1" bestFit="1" customWidth="1"/>
    <col min="5129" max="5130" width="12.75" bestFit="1" customWidth="1"/>
    <col min="5131" max="5131" width="11.875" bestFit="1" customWidth="1"/>
    <col min="5132" max="5132" width="12.75" bestFit="1" customWidth="1"/>
    <col min="5133" max="5134" width="11.875" bestFit="1" customWidth="1"/>
    <col min="5135" max="5135" width="12.625" customWidth="1"/>
    <col min="5136" max="5136" width="11.875" bestFit="1" customWidth="1"/>
    <col min="5377" max="5380" width="0" hidden="1" bestFit="1" customWidth="1"/>
    <col min="5381" max="5381" width="23.375" bestFit="1" customWidth="1"/>
    <col min="5382" max="5382" width="10.5" customWidth="1"/>
    <col min="5383" max="5383" width="12.75" bestFit="1" customWidth="1"/>
    <col min="5384" max="5384" width="0" hidden="1" bestFit="1" customWidth="1"/>
    <col min="5385" max="5386" width="12.75" bestFit="1" customWidth="1"/>
    <col min="5387" max="5387" width="11.875" bestFit="1" customWidth="1"/>
    <col min="5388" max="5388" width="12.75" bestFit="1" customWidth="1"/>
    <col min="5389" max="5390" width="11.875" bestFit="1" customWidth="1"/>
    <col min="5391" max="5391" width="12.625" customWidth="1"/>
    <col min="5392" max="5392" width="11.875" bestFit="1" customWidth="1"/>
    <col min="5633" max="5636" width="0" hidden="1" bestFit="1" customWidth="1"/>
    <col min="5637" max="5637" width="23.375" bestFit="1" customWidth="1"/>
    <col min="5638" max="5638" width="10.5" customWidth="1"/>
    <col min="5639" max="5639" width="12.75" bestFit="1" customWidth="1"/>
    <col min="5640" max="5640" width="0" hidden="1" bestFit="1" customWidth="1"/>
    <col min="5641" max="5642" width="12.75" bestFit="1" customWidth="1"/>
    <col min="5643" max="5643" width="11.875" bestFit="1" customWidth="1"/>
    <col min="5644" max="5644" width="12.75" bestFit="1" customWidth="1"/>
    <col min="5645" max="5646" width="11.875" bestFit="1" customWidth="1"/>
    <col min="5647" max="5647" width="12.625" customWidth="1"/>
    <col min="5648" max="5648" width="11.875" bestFit="1" customWidth="1"/>
    <col min="5889" max="5892" width="0" hidden="1" bestFit="1" customWidth="1"/>
    <col min="5893" max="5893" width="23.375" bestFit="1" customWidth="1"/>
    <col min="5894" max="5894" width="10.5" customWidth="1"/>
    <col min="5895" max="5895" width="12.75" bestFit="1" customWidth="1"/>
    <col min="5896" max="5896" width="0" hidden="1" bestFit="1" customWidth="1"/>
    <col min="5897" max="5898" width="12.75" bestFit="1" customWidth="1"/>
    <col min="5899" max="5899" width="11.875" bestFit="1" customWidth="1"/>
    <col min="5900" max="5900" width="12.75" bestFit="1" customWidth="1"/>
    <col min="5901" max="5902" width="11.875" bestFit="1" customWidth="1"/>
    <col min="5903" max="5903" width="12.625" customWidth="1"/>
    <col min="5904" max="5904" width="11.875" bestFit="1" customWidth="1"/>
    <col min="6145" max="6148" width="0" hidden="1" bestFit="1" customWidth="1"/>
    <col min="6149" max="6149" width="23.375" bestFit="1" customWidth="1"/>
    <col min="6150" max="6150" width="10.5" customWidth="1"/>
    <col min="6151" max="6151" width="12.75" bestFit="1" customWidth="1"/>
    <col min="6152" max="6152" width="0" hidden="1" bestFit="1" customWidth="1"/>
    <col min="6153" max="6154" width="12.75" bestFit="1" customWidth="1"/>
    <col min="6155" max="6155" width="11.875" bestFit="1" customWidth="1"/>
    <col min="6156" max="6156" width="12.75" bestFit="1" customWidth="1"/>
    <col min="6157" max="6158" width="11.875" bestFit="1" customWidth="1"/>
    <col min="6159" max="6159" width="12.625" customWidth="1"/>
    <col min="6160" max="6160" width="11.875" bestFit="1" customWidth="1"/>
    <col min="6401" max="6404" width="0" hidden="1" bestFit="1" customWidth="1"/>
    <col min="6405" max="6405" width="23.375" bestFit="1" customWidth="1"/>
    <col min="6406" max="6406" width="10.5" customWidth="1"/>
    <col min="6407" max="6407" width="12.75" bestFit="1" customWidth="1"/>
    <col min="6408" max="6408" width="0" hidden="1" bestFit="1" customWidth="1"/>
    <col min="6409" max="6410" width="12.75" bestFit="1" customWidth="1"/>
    <col min="6411" max="6411" width="11.875" bestFit="1" customWidth="1"/>
    <col min="6412" max="6412" width="12.75" bestFit="1" customWidth="1"/>
    <col min="6413" max="6414" width="11.875" bestFit="1" customWidth="1"/>
    <col min="6415" max="6415" width="12.625" customWidth="1"/>
    <col min="6416" max="6416" width="11.875" bestFit="1" customWidth="1"/>
    <col min="6657" max="6660" width="0" hidden="1" bestFit="1" customWidth="1"/>
    <col min="6661" max="6661" width="23.375" bestFit="1" customWidth="1"/>
    <col min="6662" max="6662" width="10.5" customWidth="1"/>
    <col min="6663" max="6663" width="12.75" bestFit="1" customWidth="1"/>
    <col min="6664" max="6664" width="0" hidden="1" bestFit="1" customWidth="1"/>
    <col min="6665" max="6666" width="12.75" bestFit="1" customWidth="1"/>
    <col min="6667" max="6667" width="11.875" bestFit="1" customWidth="1"/>
    <col min="6668" max="6668" width="12.75" bestFit="1" customWidth="1"/>
    <col min="6669" max="6670" width="11.875" bestFit="1" customWidth="1"/>
    <col min="6671" max="6671" width="12.625" customWidth="1"/>
    <col min="6672" max="6672" width="11.875" bestFit="1" customWidth="1"/>
    <col min="6913" max="6916" width="0" hidden="1" bestFit="1" customWidth="1"/>
    <col min="6917" max="6917" width="23.375" bestFit="1" customWidth="1"/>
    <col min="6918" max="6918" width="10.5" customWidth="1"/>
    <col min="6919" max="6919" width="12.75" bestFit="1" customWidth="1"/>
    <col min="6920" max="6920" width="0" hidden="1" bestFit="1" customWidth="1"/>
    <col min="6921" max="6922" width="12.75" bestFit="1" customWidth="1"/>
    <col min="6923" max="6923" width="11.875" bestFit="1" customWidth="1"/>
    <col min="6924" max="6924" width="12.75" bestFit="1" customWidth="1"/>
    <col min="6925" max="6926" width="11.875" bestFit="1" customWidth="1"/>
    <col min="6927" max="6927" width="12.625" customWidth="1"/>
    <col min="6928" max="6928" width="11.875" bestFit="1" customWidth="1"/>
    <col min="7169" max="7172" width="0" hidden="1" bestFit="1" customWidth="1"/>
    <col min="7173" max="7173" width="23.375" bestFit="1" customWidth="1"/>
    <col min="7174" max="7174" width="10.5" customWidth="1"/>
    <col min="7175" max="7175" width="12.75" bestFit="1" customWidth="1"/>
    <col min="7176" max="7176" width="0" hidden="1" bestFit="1" customWidth="1"/>
    <col min="7177" max="7178" width="12.75" bestFit="1" customWidth="1"/>
    <col min="7179" max="7179" width="11.875" bestFit="1" customWidth="1"/>
    <col min="7180" max="7180" width="12.75" bestFit="1" customWidth="1"/>
    <col min="7181" max="7182" width="11.875" bestFit="1" customWidth="1"/>
    <col min="7183" max="7183" width="12.625" customWidth="1"/>
    <col min="7184" max="7184" width="11.875" bestFit="1" customWidth="1"/>
    <col min="7425" max="7428" width="0" hidden="1" bestFit="1" customWidth="1"/>
    <col min="7429" max="7429" width="23.375" bestFit="1" customWidth="1"/>
    <col min="7430" max="7430" width="10.5" customWidth="1"/>
    <col min="7431" max="7431" width="12.75" bestFit="1" customWidth="1"/>
    <col min="7432" max="7432" width="0" hidden="1" bestFit="1" customWidth="1"/>
    <col min="7433" max="7434" width="12.75" bestFit="1" customWidth="1"/>
    <col min="7435" max="7435" width="11.875" bestFit="1" customWidth="1"/>
    <col min="7436" max="7436" width="12.75" bestFit="1" customWidth="1"/>
    <col min="7437" max="7438" width="11.875" bestFit="1" customWidth="1"/>
    <col min="7439" max="7439" width="12.625" customWidth="1"/>
    <col min="7440" max="7440" width="11.875" bestFit="1" customWidth="1"/>
    <col min="7681" max="7684" width="0" hidden="1" bestFit="1" customWidth="1"/>
    <col min="7685" max="7685" width="23.375" bestFit="1" customWidth="1"/>
    <col min="7686" max="7686" width="10.5" customWidth="1"/>
    <col min="7687" max="7687" width="12.75" bestFit="1" customWidth="1"/>
    <col min="7688" max="7688" width="0" hidden="1" bestFit="1" customWidth="1"/>
    <col min="7689" max="7690" width="12.75" bestFit="1" customWidth="1"/>
    <col min="7691" max="7691" width="11.875" bestFit="1" customWidth="1"/>
    <col min="7692" max="7692" width="12.75" bestFit="1" customWidth="1"/>
    <col min="7693" max="7694" width="11.875" bestFit="1" customWidth="1"/>
    <col min="7695" max="7695" width="12.625" customWidth="1"/>
    <col min="7696" max="7696" width="11.875" bestFit="1" customWidth="1"/>
    <col min="7937" max="7940" width="0" hidden="1" bestFit="1" customWidth="1"/>
    <col min="7941" max="7941" width="23.375" bestFit="1" customWidth="1"/>
    <col min="7942" max="7942" width="10.5" customWidth="1"/>
    <col min="7943" max="7943" width="12.75" bestFit="1" customWidth="1"/>
    <col min="7944" max="7944" width="0" hidden="1" bestFit="1" customWidth="1"/>
    <col min="7945" max="7946" width="12.75" bestFit="1" customWidth="1"/>
    <col min="7947" max="7947" width="11.875" bestFit="1" customWidth="1"/>
    <col min="7948" max="7948" width="12.75" bestFit="1" customWidth="1"/>
    <col min="7949" max="7950" width="11.875" bestFit="1" customWidth="1"/>
    <col min="7951" max="7951" width="12.625" customWidth="1"/>
    <col min="7952" max="7952" width="11.875" bestFit="1" customWidth="1"/>
    <col min="8193" max="8196" width="0" hidden="1" bestFit="1" customWidth="1"/>
    <col min="8197" max="8197" width="23.375" bestFit="1" customWidth="1"/>
    <col min="8198" max="8198" width="10.5" customWidth="1"/>
    <col min="8199" max="8199" width="12.75" bestFit="1" customWidth="1"/>
    <col min="8200" max="8200" width="0" hidden="1" bestFit="1" customWidth="1"/>
    <col min="8201" max="8202" width="12.75" bestFit="1" customWidth="1"/>
    <col min="8203" max="8203" width="11.875" bestFit="1" customWidth="1"/>
    <col min="8204" max="8204" width="12.75" bestFit="1" customWidth="1"/>
    <col min="8205" max="8206" width="11.875" bestFit="1" customWidth="1"/>
    <col min="8207" max="8207" width="12.625" customWidth="1"/>
    <col min="8208" max="8208" width="11.875" bestFit="1" customWidth="1"/>
    <col min="8449" max="8452" width="0" hidden="1" bestFit="1" customWidth="1"/>
    <col min="8453" max="8453" width="23.375" bestFit="1" customWidth="1"/>
    <col min="8454" max="8454" width="10.5" customWidth="1"/>
    <col min="8455" max="8455" width="12.75" bestFit="1" customWidth="1"/>
    <col min="8456" max="8456" width="0" hidden="1" bestFit="1" customWidth="1"/>
    <col min="8457" max="8458" width="12.75" bestFit="1" customWidth="1"/>
    <col min="8459" max="8459" width="11.875" bestFit="1" customWidth="1"/>
    <col min="8460" max="8460" width="12.75" bestFit="1" customWidth="1"/>
    <col min="8461" max="8462" width="11.875" bestFit="1" customWidth="1"/>
    <col min="8463" max="8463" width="12.625" customWidth="1"/>
    <col min="8464" max="8464" width="11.875" bestFit="1" customWidth="1"/>
    <col min="8705" max="8708" width="0" hidden="1" bestFit="1" customWidth="1"/>
    <col min="8709" max="8709" width="23.375" bestFit="1" customWidth="1"/>
    <col min="8710" max="8710" width="10.5" customWidth="1"/>
    <col min="8711" max="8711" width="12.75" bestFit="1" customWidth="1"/>
    <col min="8712" max="8712" width="0" hidden="1" bestFit="1" customWidth="1"/>
    <col min="8713" max="8714" width="12.75" bestFit="1" customWidth="1"/>
    <col min="8715" max="8715" width="11.875" bestFit="1" customWidth="1"/>
    <col min="8716" max="8716" width="12.75" bestFit="1" customWidth="1"/>
    <col min="8717" max="8718" width="11.875" bestFit="1" customWidth="1"/>
    <col min="8719" max="8719" width="12.625" customWidth="1"/>
    <col min="8720" max="8720" width="11.875" bestFit="1" customWidth="1"/>
    <col min="8961" max="8964" width="0" hidden="1" bestFit="1" customWidth="1"/>
    <col min="8965" max="8965" width="23.375" bestFit="1" customWidth="1"/>
    <col min="8966" max="8966" width="10.5" customWidth="1"/>
    <col min="8967" max="8967" width="12.75" bestFit="1" customWidth="1"/>
    <col min="8968" max="8968" width="0" hidden="1" bestFit="1" customWidth="1"/>
    <col min="8969" max="8970" width="12.75" bestFit="1" customWidth="1"/>
    <col min="8971" max="8971" width="11.875" bestFit="1" customWidth="1"/>
    <col min="8972" max="8972" width="12.75" bestFit="1" customWidth="1"/>
    <col min="8973" max="8974" width="11.875" bestFit="1" customWidth="1"/>
    <col min="8975" max="8975" width="12.625" customWidth="1"/>
    <col min="8976" max="8976" width="11.875" bestFit="1" customWidth="1"/>
    <col min="9217" max="9220" width="0" hidden="1" bestFit="1" customWidth="1"/>
    <col min="9221" max="9221" width="23.375" bestFit="1" customWidth="1"/>
    <col min="9222" max="9222" width="10.5" customWidth="1"/>
    <col min="9223" max="9223" width="12.75" bestFit="1" customWidth="1"/>
    <col min="9224" max="9224" width="0" hidden="1" bestFit="1" customWidth="1"/>
    <col min="9225" max="9226" width="12.75" bestFit="1" customWidth="1"/>
    <col min="9227" max="9227" width="11.875" bestFit="1" customWidth="1"/>
    <col min="9228" max="9228" width="12.75" bestFit="1" customWidth="1"/>
    <col min="9229" max="9230" width="11.875" bestFit="1" customWidth="1"/>
    <col min="9231" max="9231" width="12.625" customWidth="1"/>
    <col min="9232" max="9232" width="11.875" bestFit="1" customWidth="1"/>
    <col min="9473" max="9476" width="0" hidden="1" bestFit="1" customWidth="1"/>
    <col min="9477" max="9477" width="23.375" bestFit="1" customWidth="1"/>
    <col min="9478" max="9478" width="10.5" customWidth="1"/>
    <col min="9479" max="9479" width="12.75" bestFit="1" customWidth="1"/>
    <col min="9480" max="9480" width="0" hidden="1" bestFit="1" customWidth="1"/>
    <col min="9481" max="9482" width="12.75" bestFit="1" customWidth="1"/>
    <col min="9483" max="9483" width="11.875" bestFit="1" customWidth="1"/>
    <col min="9484" max="9484" width="12.75" bestFit="1" customWidth="1"/>
    <col min="9485" max="9486" width="11.875" bestFit="1" customWidth="1"/>
    <col min="9487" max="9487" width="12.625" customWidth="1"/>
    <col min="9488" max="9488" width="11.875" bestFit="1" customWidth="1"/>
    <col min="9729" max="9732" width="0" hidden="1" bestFit="1" customWidth="1"/>
    <col min="9733" max="9733" width="23.375" bestFit="1" customWidth="1"/>
    <col min="9734" max="9734" width="10.5" customWidth="1"/>
    <col min="9735" max="9735" width="12.75" bestFit="1" customWidth="1"/>
    <col min="9736" max="9736" width="0" hidden="1" bestFit="1" customWidth="1"/>
    <col min="9737" max="9738" width="12.75" bestFit="1" customWidth="1"/>
    <col min="9739" max="9739" width="11.875" bestFit="1" customWidth="1"/>
    <col min="9740" max="9740" width="12.75" bestFit="1" customWidth="1"/>
    <col min="9741" max="9742" width="11.875" bestFit="1" customWidth="1"/>
    <col min="9743" max="9743" width="12.625" customWidth="1"/>
    <col min="9744" max="9744" width="11.875" bestFit="1" customWidth="1"/>
    <col min="9985" max="9988" width="0" hidden="1" bestFit="1" customWidth="1"/>
    <col min="9989" max="9989" width="23.375" bestFit="1" customWidth="1"/>
    <col min="9990" max="9990" width="10.5" customWidth="1"/>
    <col min="9991" max="9991" width="12.75" bestFit="1" customWidth="1"/>
    <col min="9992" max="9992" width="0" hidden="1" bestFit="1" customWidth="1"/>
    <col min="9993" max="9994" width="12.75" bestFit="1" customWidth="1"/>
    <col min="9995" max="9995" width="11.875" bestFit="1" customWidth="1"/>
    <col min="9996" max="9996" width="12.75" bestFit="1" customWidth="1"/>
    <col min="9997" max="9998" width="11.875" bestFit="1" customWidth="1"/>
    <col min="9999" max="9999" width="12.625" customWidth="1"/>
    <col min="10000" max="10000" width="11.875" bestFit="1" customWidth="1"/>
    <col min="10241" max="10244" width="0" hidden="1" bestFit="1" customWidth="1"/>
    <col min="10245" max="10245" width="23.375" bestFit="1" customWidth="1"/>
    <col min="10246" max="10246" width="10.5" customWidth="1"/>
    <col min="10247" max="10247" width="12.75" bestFit="1" customWidth="1"/>
    <col min="10248" max="10248" width="0" hidden="1" bestFit="1" customWidth="1"/>
    <col min="10249" max="10250" width="12.75" bestFit="1" customWidth="1"/>
    <col min="10251" max="10251" width="11.875" bestFit="1" customWidth="1"/>
    <col min="10252" max="10252" width="12.75" bestFit="1" customWidth="1"/>
    <col min="10253" max="10254" width="11.875" bestFit="1" customWidth="1"/>
    <col min="10255" max="10255" width="12.625" customWidth="1"/>
    <col min="10256" max="10256" width="11.875" bestFit="1" customWidth="1"/>
    <col min="10497" max="10500" width="0" hidden="1" bestFit="1" customWidth="1"/>
    <col min="10501" max="10501" width="23.375" bestFit="1" customWidth="1"/>
    <col min="10502" max="10502" width="10.5" customWidth="1"/>
    <col min="10503" max="10503" width="12.75" bestFit="1" customWidth="1"/>
    <col min="10504" max="10504" width="0" hidden="1" bestFit="1" customWidth="1"/>
    <col min="10505" max="10506" width="12.75" bestFit="1" customWidth="1"/>
    <col min="10507" max="10507" width="11.875" bestFit="1" customWidth="1"/>
    <col min="10508" max="10508" width="12.75" bestFit="1" customWidth="1"/>
    <col min="10509" max="10510" width="11.875" bestFit="1" customWidth="1"/>
    <col min="10511" max="10511" width="12.625" customWidth="1"/>
    <col min="10512" max="10512" width="11.875" bestFit="1" customWidth="1"/>
    <col min="10753" max="10756" width="0" hidden="1" bestFit="1" customWidth="1"/>
    <col min="10757" max="10757" width="23.375" bestFit="1" customWidth="1"/>
    <col min="10758" max="10758" width="10.5" customWidth="1"/>
    <col min="10759" max="10759" width="12.75" bestFit="1" customWidth="1"/>
    <col min="10760" max="10760" width="0" hidden="1" bestFit="1" customWidth="1"/>
    <col min="10761" max="10762" width="12.75" bestFit="1" customWidth="1"/>
    <col min="10763" max="10763" width="11.875" bestFit="1" customWidth="1"/>
    <col min="10764" max="10764" width="12.75" bestFit="1" customWidth="1"/>
    <col min="10765" max="10766" width="11.875" bestFit="1" customWidth="1"/>
    <col min="10767" max="10767" width="12.625" customWidth="1"/>
    <col min="10768" max="10768" width="11.875" bestFit="1" customWidth="1"/>
    <col min="11009" max="11012" width="0" hidden="1" bestFit="1" customWidth="1"/>
    <col min="11013" max="11013" width="23.375" bestFit="1" customWidth="1"/>
    <col min="11014" max="11014" width="10.5" customWidth="1"/>
    <col min="11015" max="11015" width="12.75" bestFit="1" customWidth="1"/>
    <col min="11016" max="11016" width="0" hidden="1" bestFit="1" customWidth="1"/>
    <col min="11017" max="11018" width="12.75" bestFit="1" customWidth="1"/>
    <col min="11019" max="11019" width="11.875" bestFit="1" customWidth="1"/>
    <col min="11020" max="11020" width="12.75" bestFit="1" customWidth="1"/>
    <col min="11021" max="11022" width="11.875" bestFit="1" customWidth="1"/>
    <col min="11023" max="11023" width="12.625" customWidth="1"/>
    <col min="11024" max="11024" width="11.875" bestFit="1" customWidth="1"/>
    <col min="11265" max="11268" width="0" hidden="1" bestFit="1" customWidth="1"/>
    <col min="11269" max="11269" width="23.375" bestFit="1" customWidth="1"/>
    <col min="11270" max="11270" width="10.5" customWidth="1"/>
    <col min="11271" max="11271" width="12.75" bestFit="1" customWidth="1"/>
    <col min="11272" max="11272" width="0" hidden="1" bestFit="1" customWidth="1"/>
    <col min="11273" max="11274" width="12.75" bestFit="1" customWidth="1"/>
    <col min="11275" max="11275" width="11.875" bestFit="1" customWidth="1"/>
    <col min="11276" max="11276" width="12.75" bestFit="1" customWidth="1"/>
    <col min="11277" max="11278" width="11.875" bestFit="1" customWidth="1"/>
    <col min="11279" max="11279" width="12.625" customWidth="1"/>
    <col min="11280" max="11280" width="11.875" bestFit="1" customWidth="1"/>
    <col min="11521" max="11524" width="0" hidden="1" bestFit="1" customWidth="1"/>
    <col min="11525" max="11525" width="23.375" bestFit="1" customWidth="1"/>
    <col min="11526" max="11526" width="10.5" customWidth="1"/>
    <col min="11527" max="11527" width="12.75" bestFit="1" customWidth="1"/>
    <col min="11528" max="11528" width="0" hidden="1" bestFit="1" customWidth="1"/>
    <col min="11529" max="11530" width="12.75" bestFit="1" customWidth="1"/>
    <col min="11531" max="11531" width="11.875" bestFit="1" customWidth="1"/>
    <col min="11532" max="11532" width="12.75" bestFit="1" customWidth="1"/>
    <col min="11533" max="11534" width="11.875" bestFit="1" customWidth="1"/>
    <col min="11535" max="11535" width="12.625" customWidth="1"/>
    <col min="11536" max="11536" width="11.875" bestFit="1" customWidth="1"/>
    <col min="11777" max="11780" width="0" hidden="1" bestFit="1" customWidth="1"/>
    <col min="11781" max="11781" width="23.375" bestFit="1" customWidth="1"/>
    <col min="11782" max="11782" width="10.5" customWidth="1"/>
    <col min="11783" max="11783" width="12.75" bestFit="1" customWidth="1"/>
    <col min="11784" max="11784" width="0" hidden="1" bestFit="1" customWidth="1"/>
    <col min="11785" max="11786" width="12.75" bestFit="1" customWidth="1"/>
    <col min="11787" max="11787" width="11.875" bestFit="1" customWidth="1"/>
    <col min="11788" max="11788" width="12.75" bestFit="1" customWidth="1"/>
    <col min="11789" max="11790" width="11.875" bestFit="1" customWidth="1"/>
    <col min="11791" max="11791" width="12.625" customWidth="1"/>
    <col min="11792" max="11792" width="11.875" bestFit="1" customWidth="1"/>
    <col min="12033" max="12036" width="0" hidden="1" bestFit="1" customWidth="1"/>
    <col min="12037" max="12037" width="23.375" bestFit="1" customWidth="1"/>
    <col min="12038" max="12038" width="10.5" customWidth="1"/>
    <col min="12039" max="12039" width="12.75" bestFit="1" customWidth="1"/>
    <col min="12040" max="12040" width="0" hidden="1" bestFit="1" customWidth="1"/>
    <col min="12041" max="12042" width="12.75" bestFit="1" customWidth="1"/>
    <col min="12043" max="12043" width="11.875" bestFit="1" customWidth="1"/>
    <col min="12044" max="12044" width="12.75" bestFit="1" customWidth="1"/>
    <col min="12045" max="12046" width="11.875" bestFit="1" customWidth="1"/>
    <col min="12047" max="12047" width="12.625" customWidth="1"/>
    <col min="12048" max="12048" width="11.875" bestFit="1" customWidth="1"/>
    <col min="12289" max="12292" width="0" hidden="1" bestFit="1" customWidth="1"/>
    <col min="12293" max="12293" width="23.375" bestFit="1" customWidth="1"/>
    <col min="12294" max="12294" width="10.5" customWidth="1"/>
    <col min="12295" max="12295" width="12.75" bestFit="1" customWidth="1"/>
    <col min="12296" max="12296" width="0" hidden="1" bestFit="1" customWidth="1"/>
    <col min="12297" max="12298" width="12.75" bestFit="1" customWidth="1"/>
    <col min="12299" max="12299" width="11.875" bestFit="1" customWidth="1"/>
    <col min="12300" max="12300" width="12.75" bestFit="1" customWidth="1"/>
    <col min="12301" max="12302" width="11.875" bestFit="1" customWidth="1"/>
    <col min="12303" max="12303" width="12.625" customWidth="1"/>
    <col min="12304" max="12304" width="11.875" bestFit="1" customWidth="1"/>
    <col min="12545" max="12548" width="0" hidden="1" bestFit="1" customWidth="1"/>
    <col min="12549" max="12549" width="23.375" bestFit="1" customWidth="1"/>
    <col min="12550" max="12550" width="10.5" customWidth="1"/>
    <col min="12551" max="12551" width="12.75" bestFit="1" customWidth="1"/>
    <col min="12552" max="12552" width="0" hidden="1" bestFit="1" customWidth="1"/>
    <col min="12553" max="12554" width="12.75" bestFit="1" customWidth="1"/>
    <col min="12555" max="12555" width="11.875" bestFit="1" customWidth="1"/>
    <col min="12556" max="12556" width="12.75" bestFit="1" customWidth="1"/>
    <col min="12557" max="12558" width="11.875" bestFit="1" customWidth="1"/>
    <col min="12559" max="12559" width="12.625" customWidth="1"/>
    <col min="12560" max="12560" width="11.875" bestFit="1" customWidth="1"/>
    <col min="12801" max="12804" width="0" hidden="1" bestFit="1" customWidth="1"/>
    <col min="12805" max="12805" width="23.375" bestFit="1" customWidth="1"/>
    <col min="12806" max="12806" width="10.5" customWidth="1"/>
    <col min="12807" max="12807" width="12.75" bestFit="1" customWidth="1"/>
    <col min="12808" max="12808" width="0" hidden="1" bestFit="1" customWidth="1"/>
    <col min="12809" max="12810" width="12.75" bestFit="1" customWidth="1"/>
    <col min="12811" max="12811" width="11.875" bestFit="1" customWidth="1"/>
    <col min="12812" max="12812" width="12.75" bestFit="1" customWidth="1"/>
    <col min="12813" max="12814" width="11.875" bestFit="1" customWidth="1"/>
    <col min="12815" max="12815" width="12.625" customWidth="1"/>
    <col min="12816" max="12816" width="11.875" bestFit="1" customWidth="1"/>
    <col min="13057" max="13060" width="0" hidden="1" bestFit="1" customWidth="1"/>
    <col min="13061" max="13061" width="23.375" bestFit="1" customWidth="1"/>
    <col min="13062" max="13062" width="10.5" customWidth="1"/>
    <col min="13063" max="13063" width="12.75" bestFit="1" customWidth="1"/>
    <col min="13064" max="13064" width="0" hidden="1" bestFit="1" customWidth="1"/>
    <col min="13065" max="13066" width="12.75" bestFit="1" customWidth="1"/>
    <col min="13067" max="13067" width="11.875" bestFit="1" customWidth="1"/>
    <col min="13068" max="13068" width="12.75" bestFit="1" customWidth="1"/>
    <col min="13069" max="13070" width="11.875" bestFit="1" customWidth="1"/>
    <col min="13071" max="13071" width="12.625" customWidth="1"/>
    <col min="13072" max="13072" width="11.875" bestFit="1" customWidth="1"/>
    <col min="13313" max="13316" width="0" hidden="1" bestFit="1" customWidth="1"/>
    <col min="13317" max="13317" width="23.375" bestFit="1" customWidth="1"/>
    <col min="13318" max="13318" width="10.5" customWidth="1"/>
    <col min="13319" max="13319" width="12.75" bestFit="1" customWidth="1"/>
    <col min="13320" max="13320" width="0" hidden="1" bestFit="1" customWidth="1"/>
    <col min="13321" max="13322" width="12.75" bestFit="1" customWidth="1"/>
    <col min="13323" max="13323" width="11.875" bestFit="1" customWidth="1"/>
    <col min="13324" max="13324" width="12.75" bestFit="1" customWidth="1"/>
    <col min="13325" max="13326" width="11.875" bestFit="1" customWidth="1"/>
    <col min="13327" max="13327" width="12.625" customWidth="1"/>
    <col min="13328" max="13328" width="11.875" bestFit="1" customWidth="1"/>
    <col min="13569" max="13572" width="0" hidden="1" bestFit="1" customWidth="1"/>
    <col min="13573" max="13573" width="23.375" bestFit="1" customWidth="1"/>
    <col min="13574" max="13574" width="10.5" customWidth="1"/>
    <col min="13575" max="13575" width="12.75" bestFit="1" customWidth="1"/>
    <col min="13576" max="13576" width="0" hidden="1" bestFit="1" customWidth="1"/>
    <col min="13577" max="13578" width="12.75" bestFit="1" customWidth="1"/>
    <col min="13579" max="13579" width="11.875" bestFit="1" customWidth="1"/>
    <col min="13580" max="13580" width="12.75" bestFit="1" customWidth="1"/>
    <col min="13581" max="13582" width="11.875" bestFit="1" customWidth="1"/>
    <col min="13583" max="13583" width="12.625" customWidth="1"/>
    <col min="13584" max="13584" width="11.875" bestFit="1" customWidth="1"/>
    <col min="13825" max="13828" width="0" hidden="1" bestFit="1" customWidth="1"/>
    <col min="13829" max="13829" width="23.375" bestFit="1" customWidth="1"/>
    <col min="13830" max="13830" width="10.5" customWidth="1"/>
    <col min="13831" max="13831" width="12.75" bestFit="1" customWidth="1"/>
    <col min="13832" max="13832" width="0" hidden="1" bestFit="1" customWidth="1"/>
    <col min="13833" max="13834" width="12.75" bestFit="1" customWidth="1"/>
    <col min="13835" max="13835" width="11.875" bestFit="1" customWidth="1"/>
    <col min="13836" max="13836" width="12.75" bestFit="1" customWidth="1"/>
    <col min="13837" max="13838" width="11.875" bestFit="1" customWidth="1"/>
    <col min="13839" max="13839" width="12.625" customWidth="1"/>
    <col min="13840" max="13840" width="11.875" bestFit="1" customWidth="1"/>
    <col min="14081" max="14084" width="0" hidden="1" bestFit="1" customWidth="1"/>
    <col min="14085" max="14085" width="23.375" bestFit="1" customWidth="1"/>
    <col min="14086" max="14086" width="10.5" customWidth="1"/>
    <col min="14087" max="14087" width="12.75" bestFit="1" customWidth="1"/>
    <col min="14088" max="14088" width="0" hidden="1" bestFit="1" customWidth="1"/>
    <col min="14089" max="14090" width="12.75" bestFit="1" customWidth="1"/>
    <col min="14091" max="14091" width="11.875" bestFit="1" customWidth="1"/>
    <col min="14092" max="14092" width="12.75" bestFit="1" customWidth="1"/>
    <col min="14093" max="14094" width="11.875" bestFit="1" customWidth="1"/>
    <col min="14095" max="14095" width="12.625" customWidth="1"/>
    <col min="14096" max="14096" width="11.875" bestFit="1" customWidth="1"/>
    <col min="14337" max="14340" width="0" hidden="1" bestFit="1" customWidth="1"/>
    <col min="14341" max="14341" width="23.375" bestFit="1" customWidth="1"/>
    <col min="14342" max="14342" width="10.5" customWidth="1"/>
    <col min="14343" max="14343" width="12.75" bestFit="1" customWidth="1"/>
    <col min="14344" max="14344" width="0" hidden="1" bestFit="1" customWidth="1"/>
    <col min="14345" max="14346" width="12.75" bestFit="1" customWidth="1"/>
    <col min="14347" max="14347" width="11.875" bestFit="1" customWidth="1"/>
    <col min="14348" max="14348" width="12.75" bestFit="1" customWidth="1"/>
    <col min="14349" max="14350" width="11.875" bestFit="1" customWidth="1"/>
    <col min="14351" max="14351" width="12.625" customWidth="1"/>
    <col min="14352" max="14352" width="11.875" bestFit="1" customWidth="1"/>
    <col min="14593" max="14596" width="0" hidden="1" bestFit="1" customWidth="1"/>
    <col min="14597" max="14597" width="23.375" bestFit="1" customWidth="1"/>
    <col min="14598" max="14598" width="10.5" customWidth="1"/>
    <col min="14599" max="14599" width="12.75" bestFit="1" customWidth="1"/>
    <col min="14600" max="14600" width="0" hidden="1" bestFit="1" customWidth="1"/>
    <col min="14601" max="14602" width="12.75" bestFit="1" customWidth="1"/>
    <col min="14603" max="14603" width="11.875" bestFit="1" customWidth="1"/>
    <col min="14604" max="14604" width="12.75" bestFit="1" customWidth="1"/>
    <col min="14605" max="14606" width="11.875" bestFit="1" customWidth="1"/>
    <col min="14607" max="14607" width="12.625" customWidth="1"/>
    <col min="14608" max="14608" width="11.875" bestFit="1" customWidth="1"/>
    <col min="14849" max="14852" width="0" hidden="1" bestFit="1" customWidth="1"/>
    <col min="14853" max="14853" width="23.375" bestFit="1" customWidth="1"/>
    <col min="14854" max="14854" width="10.5" customWidth="1"/>
    <col min="14855" max="14855" width="12.75" bestFit="1" customWidth="1"/>
    <col min="14856" max="14856" width="0" hidden="1" bestFit="1" customWidth="1"/>
    <col min="14857" max="14858" width="12.75" bestFit="1" customWidth="1"/>
    <col min="14859" max="14859" width="11.875" bestFit="1" customWidth="1"/>
    <col min="14860" max="14860" width="12.75" bestFit="1" customWidth="1"/>
    <col min="14861" max="14862" width="11.875" bestFit="1" customWidth="1"/>
    <col min="14863" max="14863" width="12.625" customWidth="1"/>
    <col min="14864" max="14864" width="11.875" bestFit="1" customWidth="1"/>
    <col min="15105" max="15108" width="0" hidden="1" bestFit="1" customWidth="1"/>
    <col min="15109" max="15109" width="23.375" bestFit="1" customWidth="1"/>
    <col min="15110" max="15110" width="10.5" customWidth="1"/>
    <col min="15111" max="15111" width="12.75" bestFit="1" customWidth="1"/>
    <col min="15112" max="15112" width="0" hidden="1" bestFit="1" customWidth="1"/>
    <col min="15113" max="15114" width="12.75" bestFit="1" customWidth="1"/>
    <col min="15115" max="15115" width="11.875" bestFit="1" customWidth="1"/>
    <col min="15116" max="15116" width="12.75" bestFit="1" customWidth="1"/>
    <col min="15117" max="15118" width="11.875" bestFit="1" customWidth="1"/>
    <col min="15119" max="15119" width="12.625" customWidth="1"/>
    <col min="15120" max="15120" width="11.875" bestFit="1" customWidth="1"/>
    <col min="15361" max="15364" width="0" hidden="1" bestFit="1" customWidth="1"/>
    <col min="15365" max="15365" width="23.375" bestFit="1" customWidth="1"/>
    <col min="15366" max="15366" width="10.5" customWidth="1"/>
    <col min="15367" max="15367" width="12.75" bestFit="1" customWidth="1"/>
    <col min="15368" max="15368" width="0" hidden="1" bestFit="1" customWidth="1"/>
    <col min="15369" max="15370" width="12.75" bestFit="1" customWidth="1"/>
    <col min="15371" max="15371" width="11.875" bestFit="1" customWidth="1"/>
    <col min="15372" max="15372" width="12.75" bestFit="1" customWidth="1"/>
    <col min="15373" max="15374" width="11.875" bestFit="1" customWidth="1"/>
    <col min="15375" max="15375" width="12.625" customWidth="1"/>
    <col min="15376" max="15376" width="11.875" bestFit="1" customWidth="1"/>
    <col min="15617" max="15620" width="0" hidden="1" bestFit="1" customWidth="1"/>
    <col min="15621" max="15621" width="23.375" bestFit="1" customWidth="1"/>
    <col min="15622" max="15622" width="10.5" customWidth="1"/>
    <col min="15623" max="15623" width="12.75" bestFit="1" customWidth="1"/>
    <col min="15624" max="15624" width="0" hidden="1" bestFit="1" customWidth="1"/>
    <col min="15625" max="15626" width="12.75" bestFit="1" customWidth="1"/>
    <col min="15627" max="15627" width="11.875" bestFit="1" customWidth="1"/>
    <col min="15628" max="15628" width="12.75" bestFit="1" customWidth="1"/>
    <col min="15629" max="15630" width="11.875" bestFit="1" customWidth="1"/>
    <col min="15631" max="15631" width="12.625" customWidth="1"/>
    <col min="15632" max="15632" width="11.875" bestFit="1" customWidth="1"/>
    <col min="15873" max="15876" width="0" hidden="1" bestFit="1" customWidth="1"/>
    <col min="15877" max="15877" width="23.375" bestFit="1" customWidth="1"/>
    <col min="15878" max="15878" width="10.5" customWidth="1"/>
    <col min="15879" max="15879" width="12.75" bestFit="1" customWidth="1"/>
    <col min="15880" max="15880" width="0" hidden="1" bestFit="1" customWidth="1"/>
    <col min="15881" max="15882" width="12.75" bestFit="1" customWidth="1"/>
    <col min="15883" max="15883" width="11.875" bestFit="1" customWidth="1"/>
    <col min="15884" max="15884" width="12.75" bestFit="1" customWidth="1"/>
    <col min="15885" max="15886" width="11.875" bestFit="1" customWidth="1"/>
    <col min="15887" max="15887" width="12.625" customWidth="1"/>
    <col min="15888" max="15888" width="11.875" bestFit="1" customWidth="1"/>
    <col min="16129" max="16132" width="0" hidden="1" bestFit="1" customWidth="1"/>
    <col min="16133" max="16133" width="23.375" bestFit="1" customWidth="1"/>
    <col min="16134" max="16134" width="10.5" customWidth="1"/>
    <col min="16135" max="16135" width="12.75" bestFit="1" customWidth="1"/>
    <col min="16136" max="16136" width="0" hidden="1" bestFit="1" customWidth="1"/>
    <col min="16137" max="16138" width="12.75" bestFit="1" customWidth="1"/>
    <col min="16139" max="16139" width="11.875" bestFit="1" customWidth="1"/>
    <col min="16140" max="16140" width="12.75" bestFit="1" customWidth="1"/>
    <col min="16141" max="16142" width="11.875" bestFit="1" customWidth="1"/>
    <col min="16143" max="16143" width="12.625" customWidth="1"/>
    <col min="16144" max="16144" width="11.875" bestFit="1" customWidth="1"/>
  </cols>
  <sheetData>
    <row r="1" spans="1:16" ht="15.75">
      <c r="E1" s="3" t="s">
        <v>470</v>
      </c>
      <c r="O1" t="s">
        <v>469</v>
      </c>
      <c r="P1" s="1"/>
    </row>
    <row r="2" spans="1:16">
      <c r="O2" t="s">
        <v>465</v>
      </c>
      <c r="P2" s="1"/>
    </row>
    <row r="3" spans="1:16">
      <c r="O3" t="s">
        <v>466</v>
      </c>
      <c r="P3" s="1"/>
    </row>
    <row r="4" spans="1:16">
      <c r="O4" t="s">
        <v>467</v>
      </c>
      <c r="P4" s="1"/>
    </row>
    <row r="5" spans="1:16">
      <c r="O5" t="s">
        <v>468</v>
      </c>
      <c r="P5" s="1"/>
    </row>
    <row r="6" spans="1:16" ht="14.25" customHeight="1">
      <c r="A6" s="278" t="s">
        <v>0</v>
      </c>
      <c r="B6" s="284" t="s">
        <v>1</v>
      </c>
      <c r="C6" s="284" t="s">
        <v>2</v>
      </c>
      <c r="D6" s="289" t="s">
        <v>463</v>
      </c>
      <c r="E6" s="290" t="s">
        <v>464</v>
      </c>
      <c r="F6" s="278" t="s">
        <v>3</v>
      </c>
      <c r="G6" s="276" t="s">
        <v>4</v>
      </c>
      <c r="H6" s="277" t="s">
        <v>5</v>
      </c>
      <c r="I6" s="184"/>
      <c r="J6" s="185" t="s">
        <v>6</v>
      </c>
      <c r="K6" s="185"/>
      <c r="L6" s="185"/>
      <c r="M6" s="185"/>
      <c r="N6" s="185"/>
      <c r="O6" s="186"/>
      <c r="P6" s="278" t="s">
        <v>7</v>
      </c>
    </row>
    <row r="7" spans="1:16" ht="14.25" customHeight="1">
      <c r="A7" s="278"/>
      <c r="B7" s="286"/>
      <c r="C7" s="287"/>
      <c r="D7" s="289"/>
      <c r="E7" s="291"/>
      <c r="F7" s="278"/>
      <c r="G7" s="276"/>
      <c r="H7" s="277"/>
      <c r="I7" s="279" t="s">
        <v>8</v>
      </c>
      <c r="J7" s="281" t="s">
        <v>9</v>
      </c>
      <c r="K7" s="187" t="s">
        <v>6</v>
      </c>
      <c r="L7" s="278" t="s">
        <v>10</v>
      </c>
      <c r="M7" s="278" t="s">
        <v>11</v>
      </c>
      <c r="N7" s="278" t="s">
        <v>12</v>
      </c>
      <c r="O7" s="282" t="s">
        <v>13</v>
      </c>
      <c r="P7" s="278"/>
    </row>
    <row r="8" spans="1:16" ht="14.25" customHeight="1">
      <c r="A8" s="278"/>
      <c r="B8" s="285"/>
      <c r="C8" s="287"/>
      <c r="D8" s="289"/>
      <c r="E8" s="291"/>
      <c r="F8" s="278"/>
      <c r="G8" s="276"/>
      <c r="H8" s="277"/>
      <c r="I8" s="280"/>
      <c r="J8" s="278"/>
      <c r="K8" s="284" t="s">
        <v>14</v>
      </c>
      <c r="L8" s="278"/>
      <c r="M8" s="278"/>
      <c r="N8" s="278"/>
      <c r="O8" s="282"/>
      <c r="P8" s="278"/>
    </row>
    <row r="9" spans="1:16" ht="37.5" customHeight="1">
      <c r="A9" s="188" t="s">
        <v>15</v>
      </c>
      <c r="B9" s="188" t="s">
        <v>16</v>
      </c>
      <c r="C9" s="288"/>
      <c r="D9" s="289"/>
      <c r="E9" s="292"/>
      <c r="F9" s="278"/>
      <c r="G9" s="276"/>
      <c r="H9" s="277"/>
      <c r="I9" s="280"/>
      <c r="J9" s="278"/>
      <c r="K9" s="285"/>
      <c r="L9" s="278"/>
      <c r="M9" s="278"/>
      <c r="N9" s="278"/>
      <c r="O9" s="283"/>
      <c r="P9" s="278"/>
    </row>
    <row r="10" spans="1:16">
      <c r="E10" s="189" t="s">
        <v>308</v>
      </c>
      <c r="F10" s="270" t="s">
        <v>18</v>
      </c>
      <c r="G10" s="190">
        <f>I10+O10</f>
        <v>2788945544</v>
      </c>
      <c r="H10" s="190">
        <v>2812762130</v>
      </c>
      <c r="I10" s="190">
        <f>J10+L10+M10+N10</f>
        <v>2788945544</v>
      </c>
      <c r="J10" s="190">
        <v>383454661</v>
      </c>
      <c r="K10" s="190">
        <v>359638075</v>
      </c>
      <c r="L10" s="190">
        <v>2376980428</v>
      </c>
      <c r="M10" s="190">
        <v>14041835</v>
      </c>
      <c r="N10" s="190">
        <v>14468620</v>
      </c>
      <c r="O10" s="190">
        <f>0-0</f>
        <v>0</v>
      </c>
      <c r="P10" s="190">
        <v>23816586</v>
      </c>
    </row>
    <row r="11" spans="1:16">
      <c r="E11" s="191" t="s">
        <v>17</v>
      </c>
      <c r="F11" s="270" t="s">
        <v>243</v>
      </c>
      <c r="G11" s="192">
        <v>307490948.45999998</v>
      </c>
      <c r="H11" s="190"/>
      <c r="I11" s="192">
        <f>J11+L11+M11+N11</f>
        <v>143793995.57999998</v>
      </c>
      <c r="J11" s="192">
        <v>118256728.08</v>
      </c>
      <c r="K11" s="192">
        <v>94440142.079999998</v>
      </c>
      <c r="L11" s="192">
        <v>437752.5</v>
      </c>
      <c r="M11" s="192">
        <v>10630895</v>
      </c>
      <c r="N11" s="192">
        <v>14468620</v>
      </c>
      <c r="O11" s="192">
        <v>0</v>
      </c>
      <c r="P11" s="192">
        <v>23721183</v>
      </c>
    </row>
    <row r="12" spans="1:16" ht="13.5" customHeight="1">
      <c r="E12" s="191" t="s">
        <v>17</v>
      </c>
      <c r="F12" s="271" t="s">
        <v>241</v>
      </c>
      <c r="G12" s="193">
        <f>G11/G10</f>
        <v>0.11025347881801452</v>
      </c>
      <c r="H12" s="193">
        <f t="shared" ref="H12:P12" si="0">H11/H10</f>
        <v>0</v>
      </c>
      <c r="I12" s="193">
        <f t="shared" si="0"/>
        <v>5.1558552618336813E-2</v>
      </c>
      <c r="J12" s="193">
        <f t="shared" si="0"/>
        <v>0.3083982022062316</v>
      </c>
      <c r="K12" s="193">
        <f t="shared" si="0"/>
        <v>0.26259772989831515</v>
      </c>
      <c r="L12" s="193">
        <f t="shared" si="0"/>
        <v>1.841632749026573E-4</v>
      </c>
      <c r="M12" s="193">
        <f t="shared" si="0"/>
        <v>0.75708730376051281</v>
      </c>
      <c r="N12" s="193">
        <f t="shared" si="0"/>
        <v>1</v>
      </c>
      <c r="O12" s="193"/>
      <c r="P12" s="193">
        <f t="shared" si="0"/>
        <v>0.99599426214991515</v>
      </c>
    </row>
    <row r="13" spans="1:16">
      <c r="E13" s="194">
        <v>2010</v>
      </c>
      <c r="F13" s="272" t="s">
        <v>18</v>
      </c>
      <c r="G13" s="195">
        <f>I13+O13</f>
        <v>146059202</v>
      </c>
      <c r="H13" s="195">
        <v>169875788</v>
      </c>
      <c r="I13" s="195">
        <f>J13+L13+M13+N13</f>
        <v>146059202</v>
      </c>
      <c r="J13" s="195">
        <v>77546543</v>
      </c>
      <c r="K13" s="195">
        <v>77546543</v>
      </c>
      <c r="L13" s="195">
        <v>55017699</v>
      </c>
      <c r="M13" s="195">
        <v>10401260</v>
      </c>
      <c r="N13" s="195">
        <v>3093700</v>
      </c>
      <c r="O13" s="195">
        <f>0-0</f>
        <v>0</v>
      </c>
      <c r="P13" s="195">
        <v>23816586</v>
      </c>
    </row>
    <row r="14" spans="1:16">
      <c r="E14" s="196" t="s">
        <v>17</v>
      </c>
      <c r="F14" s="272" t="s">
        <v>243</v>
      </c>
      <c r="G14" s="197">
        <v>139238054.46000001</v>
      </c>
      <c r="H14" s="195"/>
      <c r="I14" s="197">
        <f>J14+L14+M14+N14</f>
        <v>139238054.46000001</v>
      </c>
      <c r="J14" s="197">
        <v>77081813.079999998</v>
      </c>
      <c r="K14" s="197">
        <v>52456532.950000003</v>
      </c>
      <c r="L14" s="197">
        <v>48872221.380000003</v>
      </c>
      <c r="M14" s="197">
        <v>10190320</v>
      </c>
      <c r="N14" s="197">
        <v>3093700</v>
      </c>
      <c r="O14" s="197">
        <v>0</v>
      </c>
      <c r="P14" s="197">
        <v>0</v>
      </c>
    </row>
    <row r="15" spans="1:16">
      <c r="E15" s="196" t="s">
        <v>17</v>
      </c>
      <c r="F15" s="272" t="s">
        <v>241</v>
      </c>
      <c r="G15" s="198">
        <f>G14/G13</f>
        <v>0.95329874840751228</v>
      </c>
      <c r="H15" s="198">
        <f t="shared" ref="H15:P15" si="1">H14/H13</f>
        <v>0</v>
      </c>
      <c r="I15" s="198">
        <f t="shared" si="1"/>
        <v>0.95329874840751228</v>
      </c>
      <c r="J15" s="198">
        <f t="shared" si="1"/>
        <v>0.9940070839779408</v>
      </c>
      <c r="K15" s="198">
        <f t="shared" si="1"/>
        <v>0.67645224300972384</v>
      </c>
      <c r="L15" s="198">
        <f t="shared" si="1"/>
        <v>0.88829998833648061</v>
      </c>
      <c r="M15" s="198">
        <f t="shared" si="1"/>
        <v>0.97971976472081268</v>
      </c>
      <c r="N15" s="198">
        <f t="shared" si="1"/>
        <v>1</v>
      </c>
      <c r="O15" s="198"/>
      <c r="P15" s="198">
        <f t="shared" si="1"/>
        <v>0</v>
      </c>
    </row>
    <row r="16" spans="1:16">
      <c r="E16" s="189" t="s">
        <v>19</v>
      </c>
      <c r="F16" s="270" t="s">
        <v>18</v>
      </c>
      <c r="G16" s="190">
        <f>I16+O16</f>
        <v>247013358</v>
      </c>
      <c r="H16" s="190">
        <v>262306576</v>
      </c>
      <c r="I16" s="190">
        <v>242238149</v>
      </c>
      <c r="J16" s="190">
        <v>208612902</v>
      </c>
      <c r="K16" s="190">
        <v>203686572</v>
      </c>
      <c r="L16" s="190">
        <v>4513244</v>
      </c>
      <c r="M16" s="190">
        <v>29112003</v>
      </c>
      <c r="N16" s="190">
        <v>0</v>
      </c>
      <c r="O16" s="190">
        <v>4775209</v>
      </c>
      <c r="P16" s="190">
        <v>313433</v>
      </c>
    </row>
    <row r="17" spans="5:16">
      <c r="E17" s="191" t="s">
        <v>17</v>
      </c>
      <c r="F17" s="270" t="s">
        <v>243</v>
      </c>
      <c r="G17" s="192">
        <f>Geodezja!G32</f>
        <v>24742270.079999998</v>
      </c>
      <c r="H17" s="192">
        <f>Geodezja!H32</f>
        <v>0</v>
      </c>
      <c r="I17" s="192">
        <f>Geodezja!I32</f>
        <v>19987071.370000001</v>
      </c>
      <c r="J17" s="192">
        <f>Geodezja!J32</f>
        <v>19859211</v>
      </c>
      <c r="K17" s="192">
        <f>Geodezja!K32</f>
        <v>19038111</v>
      </c>
      <c r="L17" s="192">
        <f>Geodezja!L32</f>
        <v>94598</v>
      </c>
      <c r="M17" s="192">
        <f>Geodezja!M32</f>
        <v>13262.37</v>
      </c>
      <c r="N17" s="192">
        <f>Geodezja!N32</f>
        <v>0</v>
      </c>
      <c r="O17" s="192">
        <f>Geodezja!O32</f>
        <v>4775198.71</v>
      </c>
      <c r="P17" s="192">
        <f>Geodezja!P32</f>
        <v>313433</v>
      </c>
    </row>
    <row r="18" spans="5:16" ht="18" customHeight="1">
      <c r="E18" s="191" t="s">
        <v>17</v>
      </c>
      <c r="F18" s="271" t="s">
        <v>241</v>
      </c>
      <c r="G18" s="193">
        <f>G17/G16</f>
        <v>0.10016571686783027</v>
      </c>
      <c r="H18" s="193">
        <f t="shared" ref="H18:P18" si="2">H17/H16</f>
        <v>0</v>
      </c>
      <c r="I18" s="193">
        <f t="shared" si="2"/>
        <v>8.2510007001415794E-2</v>
      </c>
      <c r="J18" s="193">
        <f t="shared" si="2"/>
        <v>9.5196465844667649E-2</v>
      </c>
      <c r="K18" s="193">
        <f t="shared" si="2"/>
        <v>9.3467678370079299E-2</v>
      </c>
      <c r="L18" s="193">
        <f t="shared" si="2"/>
        <v>2.0960089904290571E-2</v>
      </c>
      <c r="M18" s="193">
        <f t="shared" si="2"/>
        <v>4.555636381323539E-4</v>
      </c>
      <c r="N18" s="193"/>
      <c r="O18" s="193">
        <f t="shared" si="2"/>
        <v>0.99999784512049628</v>
      </c>
      <c r="P18" s="193">
        <f t="shared" si="2"/>
        <v>1</v>
      </c>
    </row>
    <row r="19" spans="5:16">
      <c r="E19" s="194">
        <v>2010</v>
      </c>
      <c r="F19" s="272" t="s">
        <v>18</v>
      </c>
      <c r="G19" s="195">
        <v>37559814</v>
      </c>
      <c r="H19" s="195">
        <v>39889013</v>
      </c>
      <c r="I19" s="195">
        <v>32929505</v>
      </c>
      <c r="J19" s="195">
        <v>30754118</v>
      </c>
      <c r="K19" s="195">
        <v>30754118</v>
      </c>
      <c r="L19" s="195">
        <v>293993</v>
      </c>
      <c r="M19" s="195">
        <v>1881394</v>
      </c>
      <c r="N19" s="195">
        <v>0</v>
      </c>
      <c r="O19" s="195">
        <v>4630309</v>
      </c>
      <c r="P19" s="195">
        <v>313433</v>
      </c>
    </row>
    <row r="20" spans="5:16">
      <c r="E20" s="196" t="s">
        <v>17</v>
      </c>
      <c r="F20" s="272" t="s">
        <v>243</v>
      </c>
      <c r="G20" s="197">
        <f>Geodezja!G35</f>
        <v>23459720.809999999</v>
      </c>
      <c r="H20" s="197">
        <f>Geodezja!H35</f>
        <v>0</v>
      </c>
      <c r="I20" s="197">
        <f>Geodezja!I35</f>
        <v>18829421.949999999</v>
      </c>
      <c r="J20" s="197">
        <f>Geodezja!J35</f>
        <v>18769044.370000001</v>
      </c>
      <c r="K20" s="197">
        <f>Geodezja!K35</f>
        <v>18769044.370000001</v>
      </c>
      <c r="L20" s="197">
        <f>Geodezja!L35</f>
        <v>47115.210000000006</v>
      </c>
      <c r="M20" s="197">
        <f>Geodezja!M35</f>
        <v>13262.37</v>
      </c>
      <c r="N20" s="197">
        <f>Geodezja!N35</f>
        <v>0</v>
      </c>
      <c r="O20" s="197">
        <f>Geodezja!O35</f>
        <v>4630298.8599999994</v>
      </c>
      <c r="P20" s="197">
        <f>Geodezja!P35</f>
        <v>313433</v>
      </c>
    </row>
    <row r="21" spans="5:16">
      <c r="E21" s="196" t="s">
        <v>17</v>
      </c>
      <c r="F21" s="272" t="s">
        <v>241</v>
      </c>
      <c r="G21" s="198">
        <f>G20/G19</f>
        <v>0.62459629885281109</v>
      </c>
      <c r="H21" s="198">
        <f t="shared" ref="H21:P21" si="3">H20/H19</f>
        <v>0</v>
      </c>
      <c r="I21" s="198">
        <f t="shared" si="3"/>
        <v>0.57181005150244435</v>
      </c>
      <c r="J21" s="198">
        <f t="shared" si="3"/>
        <v>0.61029369692865199</v>
      </c>
      <c r="K21" s="198">
        <f t="shared" si="3"/>
        <v>0.61029369692865199</v>
      </c>
      <c r="L21" s="198">
        <f t="shared" si="3"/>
        <v>0.1602596320320552</v>
      </c>
      <c r="M21" s="198">
        <f t="shared" si="3"/>
        <v>7.0492252021639281E-3</v>
      </c>
      <c r="N21" s="198"/>
      <c r="O21" s="198">
        <f t="shared" si="3"/>
        <v>0.99999781008135724</v>
      </c>
      <c r="P21" s="198">
        <f t="shared" si="3"/>
        <v>1</v>
      </c>
    </row>
    <row r="22" spans="5:16">
      <c r="E22" s="189" t="s">
        <v>20</v>
      </c>
      <c r="F22" s="270" t="s">
        <v>18</v>
      </c>
      <c r="G22" s="190">
        <f>I22+O22</f>
        <v>547484589</v>
      </c>
      <c r="H22" s="190">
        <v>549219589</v>
      </c>
      <c r="I22" s="190">
        <f>J22+L22+M22+N22</f>
        <v>547484589</v>
      </c>
      <c r="J22" s="190">
        <v>369721163</v>
      </c>
      <c r="K22" s="190">
        <v>369622580</v>
      </c>
      <c r="L22" s="190">
        <v>177763426</v>
      </c>
      <c r="M22" s="190">
        <f>0-0</f>
        <v>0</v>
      </c>
      <c r="N22" s="190">
        <f>0-0</f>
        <v>0</v>
      </c>
      <c r="O22" s="190">
        <f>0-0</f>
        <v>0</v>
      </c>
      <c r="P22" s="190">
        <v>85000</v>
      </c>
    </row>
    <row r="23" spans="5:16">
      <c r="E23" s="191" t="s">
        <v>17</v>
      </c>
      <c r="F23" s="270" t="s">
        <v>243</v>
      </c>
      <c r="G23" s="192">
        <f>Inne!G40</f>
        <v>20195868</v>
      </c>
      <c r="H23" s="192">
        <f>Inne!H40</f>
        <v>0</v>
      </c>
      <c r="I23" s="192">
        <f>Inne!I40</f>
        <v>20192868</v>
      </c>
      <c r="J23" s="192">
        <f>Inne!J40</f>
        <v>71568</v>
      </c>
      <c r="K23" s="192">
        <f>Inne!K40</f>
        <v>71568</v>
      </c>
      <c r="L23" s="192">
        <f>Inne!L40</f>
        <v>20124299</v>
      </c>
      <c r="M23" s="192">
        <f>Inne!M40</f>
        <v>0</v>
      </c>
      <c r="N23" s="192">
        <f>Inne!N40</f>
        <v>0</v>
      </c>
      <c r="O23" s="192">
        <f>Inne!O40</f>
        <v>0</v>
      </c>
      <c r="P23" s="192">
        <f>Inne!P40</f>
        <v>0</v>
      </c>
    </row>
    <row r="24" spans="5:16" ht="18.75" customHeight="1">
      <c r="E24" s="191" t="s">
        <v>17</v>
      </c>
      <c r="F24" s="271" t="s">
        <v>241</v>
      </c>
      <c r="G24" s="193">
        <f>G23/G22</f>
        <v>3.688846847157555E-2</v>
      </c>
      <c r="H24" s="193">
        <f t="shared" ref="H24:P24" si="4">H23/H22</f>
        <v>0</v>
      </c>
      <c r="I24" s="193">
        <f t="shared" si="4"/>
        <v>3.6882988865281102E-2</v>
      </c>
      <c r="J24" s="193">
        <f t="shared" si="4"/>
        <v>1.9357290618497811E-4</v>
      </c>
      <c r="K24" s="193">
        <f t="shared" si="4"/>
        <v>1.9362453451842688E-4</v>
      </c>
      <c r="L24" s="193">
        <f t="shared" si="4"/>
        <v>0.11320832104124726</v>
      </c>
      <c r="M24" s="193"/>
      <c r="N24" s="193"/>
      <c r="O24" s="193"/>
      <c r="P24" s="193">
        <f t="shared" si="4"/>
        <v>0</v>
      </c>
    </row>
    <row r="25" spans="5:16">
      <c r="E25" s="194">
        <v>2010</v>
      </c>
      <c r="F25" s="272" t="s">
        <v>18</v>
      </c>
      <c r="G25" s="195">
        <f>I25+O25</f>
        <v>11500879</v>
      </c>
      <c r="H25" s="195">
        <v>11500879</v>
      </c>
      <c r="I25" s="195">
        <f>J25+L25+M25+N25</f>
        <v>11500879</v>
      </c>
      <c r="J25" s="195">
        <v>85000</v>
      </c>
      <c r="K25" s="195">
        <f>0-0</f>
        <v>0</v>
      </c>
      <c r="L25" s="195">
        <v>11415879</v>
      </c>
      <c r="M25" s="195">
        <f>0-0</f>
        <v>0</v>
      </c>
      <c r="N25" s="195">
        <f>0-0</f>
        <v>0</v>
      </c>
      <c r="O25" s="195">
        <f>0-0</f>
        <v>0</v>
      </c>
      <c r="P25" s="195">
        <f>0-0</f>
        <v>0</v>
      </c>
    </row>
    <row r="26" spans="5:16">
      <c r="E26" s="196" t="s">
        <v>17</v>
      </c>
      <c r="F26" s="272" t="s">
        <v>243</v>
      </c>
      <c r="G26" s="197">
        <f>Inne!G43</f>
        <v>8611526.5099999998</v>
      </c>
      <c r="H26" s="197">
        <f ca="1">Inne!H43</f>
        <v>8611526.9100000001</v>
      </c>
      <c r="I26" s="197">
        <f>Inne!I43</f>
        <v>8611526.5099999998</v>
      </c>
      <c r="J26" s="197">
        <f>Inne!J43</f>
        <v>57984.959999999999</v>
      </c>
      <c r="K26" s="197">
        <f>Inne!K43</f>
        <v>57984.959999999999</v>
      </c>
      <c r="L26" s="197">
        <f>Inne!L43</f>
        <v>8553541.5500000007</v>
      </c>
      <c r="M26" s="197">
        <f>Inne!M43</f>
        <v>0</v>
      </c>
      <c r="N26" s="197">
        <f>Inne!N43</f>
        <v>0</v>
      </c>
      <c r="O26" s="197">
        <f>Inne!O43</f>
        <v>0</v>
      </c>
      <c r="P26" s="197">
        <f>Inne!P43</f>
        <v>0</v>
      </c>
    </row>
    <row r="27" spans="5:16">
      <c r="E27" s="196" t="s">
        <v>17</v>
      </c>
      <c r="F27" s="272" t="s">
        <v>241</v>
      </c>
      <c r="G27" s="198">
        <f>G26/G25</f>
        <v>0.74877116001307376</v>
      </c>
      <c r="H27" s="198">
        <f t="shared" ref="H27:L27" ca="1" si="5">H26/H25</f>
        <v>0</v>
      </c>
      <c r="I27" s="198">
        <f t="shared" si="5"/>
        <v>0.74877116001307376</v>
      </c>
      <c r="J27" s="198">
        <f t="shared" si="5"/>
        <v>0.682176</v>
      </c>
      <c r="K27" s="198"/>
      <c r="L27" s="198">
        <f t="shared" si="5"/>
        <v>0.74926701220291492</v>
      </c>
      <c r="M27" s="198"/>
      <c r="N27" s="198"/>
      <c r="O27" s="198"/>
      <c r="P27" s="198"/>
    </row>
    <row r="28" spans="5:16">
      <c r="E28" s="189" t="s">
        <v>21</v>
      </c>
      <c r="F28" s="270" t="s">
        <v>18</v>
      </c>
      <c r="G28" s="190">
        <f>I28+O28</f>
        <v>408818928</v>
      </c>
      <c r="H28" s="190">
        <v>442978652</v>
      </c>
      <c r="I28" s="190">
        <f>J28+L28+M28+N28</f>
        <v>270458723</v>
      </c>
      <c r="J28" s="190">
        <v>850850</v>
      </c>
      <c r="K28" s="190">
        <v>109017</v>
      </c>
      <c r="L28" s="190">
        <v>269607873</v>
      </c>
      <c r="M28" s="190">
        <f>0-0</f>
        <v>0</v>
      </c>
      <c r="N28" s="190">
        <f>0-0</f>
        <v>0</v>
      </c>
      <c r="O28" s="190">
        <v>138360205</v>
      </c>
      <c r="P28" s="190">
        <v>33762130</v>
      </c>
    </row>
    <row r="29" spans="5:16">
      <c r="E29" s="191" t="s">
        <v>17</v>
      </c>
      <c r="F29" s="270" t="s">
        <v>243</v>
      </c>
      <c r="G29" s="192">
        <f>'Kultura '!G151</f>
        <v>119580417.25</v>
      </c>
      <c r="H29" s="192">
        <f>'Kultura '!H151</f>
        <v>349941464</v>
      </c>
      <c r="I29" s="192">
        <f>'Kultura '!I151</f>
        <v>97088679.379999995</v>
      </c>
      <c r="J29" s="192">
        <f>'Kultura '!J151</f>
        <v>845545</v>
      </c>
      <c r="K29" s="192">
        <f>'Kultura '!K151</f>
        <v>0</v>
      </c>
      <c r="L29" s="192">
        <f>'Kultura '!L151</f>
        <v>96243134.379999995</v>
      </c>
      <c r="M29" s="192">
        <f>'Kultura '!M151</f>
        <v>0</v>
      </c>
      <c r="N29" s="192">
        <f>'Kultura '!N151</f>
        <v>0</v>
      </c>
      <c r="O29" s="192">
        <f>'Kultura '!O151</f>
        <v>22491737.869999997</v>
      </c>
      <c r="P29" s="192">
        <f>'Kultura '!P151</f>
        <v>33156408.27</v>
      </c>
    </row>
    <row r="30" spans="5:16" ht="16.5" customHeight="1">
      <c r="E30" s="191" t="s">
        <v>17</v>
      </c>
      <c r="F30" s="271" t="s">
        <v>241</v>
      </c>
      <c r="G30" s="193">
        <f>G29/G28</f>
        <v>0.29250215452353029</v>
      </c>
      <c r="H30" s="193">
        <f t="shared" ref="H30:P30" si="6">H29/H28</f>
        <v>0.78997365317730928</v>
      </c>
      <c r="I30" s="193">
        <f t="shared" si="6"/>
        <v>0.3589778074194338</v>
      </c>
      <c r="J30" s="193">
        <f t="shared" si="6"/>
        <v>0.99376505847094088</v>
      </c>
      <c r="K30" s="193">
        <f t="shared" si="6"/>
        <v>0</v>
      </c>
      <c r="L30" s="193">
        <f t="shared" si="6"/>
        <v>0.35697449525147951</v>
      </c>
      <c r="M30" s="193"/>
      <c r="N30" s="193"/>
      <c r="O30" s="193">
        <f t="shared" si="6"/>
        <v>0.16255929853529777</v>
      </c>
      <c r="P30" s="193">
        <f t="shared" si="6"/>
        <v>0.98205913756033758</v>
      </c>
    </row>
    <row r="31" spans="5:16">
      <c r="E31" s="194">
        <v>2010</v>
      </c>
      <c r="F31" s="272" t="s">
        <v>18</v>
      </c>
      <c r="G31" s="195">
        <f>I31+O31</f>
        <v>46604348</v>
      </c>
      <c r="H31" s="195">
        <v>60115103</v>
      </c>
      <c r="I31" s="195">
        <f>J31+L31+M31+N31</f>
        <v>24728845</v>
      </c>
      <c r="J31" s="195">
        <f>0-0</f>
        <v>0</v>
      </c>
      <c r="K31" s="195">
        <f>0-0</f>
        <v>0</v>
      </c>
      <c r="L31" s="195">
        <v>24728845</v>
      </c>
      <c r="M31" s="195">
        <f>0-0</f>
        <v>0</v>
      </c>
      <c r="N31" s="195">
        <f>0-0</f>
        <v>0</v>
      </c>
      <c r="O31" s="195">
        <v>21875503</v>
      </c>
      <c r="P31" s="195">
        <v>13510755</v>
      </c>
    </row>
    <row r="32" spans="5:16">
      <c r="E32" s="196" t="s">
        <v>17</v>
      </c>
      <c r="F32" s="272" t="s">
        <v>243</v>
      </c>
      <c r="G32" s="197">
        <f>'Kultura '!G154</f>
        <v>37396348.43</v>
      </c>
      <c r="H32" s="197">
        <f>'Kultura '!H154</f>
        <v>95598163</v>
      </c>
      <c r="I32" s="197">
        <f>'Kultura '!I154</f>
        <v>21572701.399999999</v>
      </c>
      <c r="J32" s="197">
        <f>'Kultura '!J154</f>
        <v>0</v>
      </c>
      <c r="K32" s="197">
        <f>'Kultura '!K154</f>
        <v>0</v>
      </c>
      <c r="L32" s="197">
        <f>'Kultura '!L154</f>
        <v>21572701.399999999</v>
      </c>
      <c r="M32" s="197">
        <f>'Kultura '!M154</f>
        <v>0</v>
      </c>
      <c r="N32" s="197">
        <f>'Kultura '!N154</f>
        <v>0</v>
      </c>
      <c r="O32" s="197">
        <f>'Kultura '!O154</f>
        <v>15823647.029999999</v>
      </c>
      <c r="P32" s="197">
        <f>'Kultura '!P154</f>
        <v>13622969.84</v>
      </c>
    </row>
    <row r="33" spans="5:16">
      <c r="E33" s="196" t="s">
        <v>17</v>
      </c>
      <c r="F33" s="272" t="s">
        <v>241</v>
      </c>
      <c r="G33" s="198">
        <f>G32/G31</f>
        <v>0.80242187767544781</v>
      </c>
      <c r="H33" s="198">
        <f t="shared" ref="H33:O33" si="7">H32/H31</f>
        <v>1.590252003726917</v>
      </c>
      <c r="I33" s="198">
        <f t="shared" si="7"/>
        <v>0.87236995500598591</v>
      </c>
      <c r="J33" s="198"/>
      <c r="K33" s="198"/>
      <c r="L33" s="198">
        <f t="shared" si="7"/>
        <v>0.87236995500598591</v>
      </c>
      <c r="M33" s="198"/>
      <c r="N33" s="198"/>
      <c r="O33" s="198">
        <f t="shared" si="7"/>
        <v>0.72335008845282323</v>
      </c>
      <c r="P33" s="198">
        <f>P32/P31</f>
        <v>1.0083055935808176</v>
      </c>
    </row>
    <row r="34" spans="5:16">
      <c r="E34" s="189" t="s">
        <v>22</v>
      </c>
      <c r="F34" s="270" t="s">
        <v>18</v>
      </c>
      <c r="G34" s="190">
        <f>I34+O34</f>
        <v>30795552</v>
      </c>
      <c r="H34" s="190">
        <v>30795552</v>
      </c>
      <c r="I34" s="190">
        <f>J34+L34+M34+N34</f>
        <v>30795552</v>
      </c>
      <c r="J34" s="190">
        <v>13463665</v>
      </c>
      <c r="K34" s="190">
        <v>13463665</v>
      </c>
      <c r="L34" s="190">
        <v>17331887</v>
      </c>
      <c r="M34" s="190">
        <f>0-0</f>
        <v>0</v>
      </c>
      <c r="N34" s="190">
        <f>0-0</f>
        <v>0</v>
      </c>
      <c r="O34" s="190">
        <f>0-0</f>
        <v>0</v>
      </c>
      <c r="P34" s="190">
        <f>0-0</f>
        <v>0</v>
      </c>
    </row>
    <row r="35" spans="5:16">
      <c r="E35" s="191" t="s">
        <v>17</v>
      </c>
      <c r="F35" s="270" t="s">
        <v>243</v>
      </c>
      <c r="G35" s="192">
        <f>Oświata!G49</f>
        <v>23134390.810000002</v>
      </c>
      <c r="H35" s="192">
        <f ca="1">Oświata!H49</f>
        <v>17392303.379999999</v>
      </c>
      <c r="I35" s="192">
        <f>Oświata!I49</f>
        <v>23134390.810000002</v>
      </c>
      <c r="J35" s="192">
        <f>Oświata!J49</f>
        <v>11208069</v>
      </c>
      <c r="K35" s="192">
        <f>Oświata!K49</f>
        <v>11208069</v>
      </c>
      <c r="L35" s="192">
        <f>Oświata!L49</f>
        <v>11926321.110000001</v>
      </c>
      <c r="M35" s="192">
        <f>Oświata!M49</f>
        <v>0</v>
      </c>
      <c r="N35" s="192">
        <f>Oświata!N49</f>
        <v>0</v>
      </c>
      <c r="O35" s="192">
        <f>Oświata!O49</f>
        <v>0</v>
      </c>
      <c r="P35" s="192">
        <f>Oświata!P49</f>
        <v>0</v>
      </c>
    </row>
    <row r="36" spans="5:16" ht="19.5" customHeight="1">
      <c r="E36" s="191" t="s">
        <v>17</v>
      </c>
      <c r="F36" s="271" t="s">
        <v>241</v>
      </c>
      <c r="G36" s="193">
        <f>G35/G34</f>
        <v>0.75122507334825506</v>
      </c>
      <c r="H36" s="193">
        <f t="shared" ref="H36:L36" ca="1" si="8">H35/H34</f>
        <v>0</v>
      </c>
      <c r="I36" s="193">
        <f t="shared" si="8"/>
        <v>0.75122507334825506</v>
      </c>
      <c r="J36" s="193">
        <f t="shared" si="8"/>
        <v>0.83246790528433379</v>
      </c>
      <c r="K36" s="193">
        <f t="shared" si="8"/>
        <v>0.83246790528433379</v>
      </c>
      <c r="L36" s="193">
        <f t="shared" si="8"/>
        <v>0.68811440496929166</v>
      </c>
      <c r="M36" s="193"/>
      <c r="N36" s="193"/>
      <c r="O36" s="193"/>
      <c r="P36" s="193"/>
    </row>
    <row r="37" spans="5:16">
      <c r="E37" s="194">
        <v>2010</v>
      </c>
      <c r="F37" s="272" t="s">
        <v>18</v>
      </c>
      <c r="G37" s="195">
        <v>13455763</v>
      </c>
      <c r="H37" s="195">
        <v>13455763</v>
      </c>
      <c r="I37" s="195">
        <v>13455763</v>
      </c>
      <c r="J37" s="195">
        <v>6535403</v>
      </c>
      <c r="K37" s="195">
        <v>6535403</v>
      </c>
      <c r="L37" s="195">
        <v>6920360</v>
      </c>
      <c r="M37" s="195">
        <f>0-0</f>
        <v>0</v>
      </c>
      <c r="N37" s="195">
        <f>0-0</f>
        <v>0</v>
      </c>
      <c r="O37" s="195">
        <f>0-0</f>
        <v>0</v>
      </c>
      <c r="P37" s="195">
        <f>0-0</f>
        <v>0</v>
      </c>
    </row>
    <row r="38" spans="5:16">
      <c r="E38" s="196" t="s">
        <v>17</v>
      </c>
      <c r="F38" s="272" t="s">
        <v>243</v>
      </c>
      <c r="G38" s="197">
        <f>Oświata!G52</f>
        <v>13335845.49</v>
      </c>
      <c r="H38" s="197">
        <f ca="1">Oświata!H52</f>
        <v>13335846.859999999</v>
      </c>
      <c r="I38" s="197">
        <f>Oświata!I52</f>
        <v>13335845.49</v>
      </c>
      <c r="J38" s="197">
        <f>Oświata!J52</f>
        <v>6535403</v>
      </c>
      <c r="K38" s="197">
        <f>Oświata!K52</f>
        <v>6535403</v>
      </c>
      <c r="L38" s="197">
        <f>Oświata!L52</f>
        <v>6800442.4900000012</v>
      </c>
      <c r="M38" s="197">
        <f>Oświata!M52</f>
        <v>0</v>
      </c>
      <c r="N38" s="197">
        <f>Oświata!N52</f>
        <v>0</v>
      </c>
      <c r="O38" s="197">
        <f>Oświata!O52</f>
        <v>0</v>
      </c>
      <c r="P38" s="197">
        <f>Oświata!P52</f>
        <v>0</v>
      </c>
    </row>
    <row r="39" spans="5:16">
      <c r="E39" s="196" t="s">
        <v>17</v>
      </c>
      <c r="F39" s="272" t="s">
        <v>241</v>
      </c>
      <c r="G39" s="198">
        <f>G38/G37</f>
        <v>0.9910880185686981</v>
      </c>
      <c r="H39" s="198">
        <f t="shared" ref="H39:L39" ca="1" si="9">H38/H37</f>
        <v>7.1046259509772876</v>
      </c>
      <c r="I39" s="198">
        <f t="shared" si="9"/>
        <v>0.9910880185686981</v>
      </c>
      <c r="J39" s="198">
        <f t="shared" si="9"/>
        <v>1</v>
      </c>
      <c r="K39" s="198">
        <f t="shared" si="9"/>
        <v>1</v>
      </c>
      <c r="L39" s="198">
        <f t="shared" si="9"/>
        <v>0.98267178152581669</v>
      </c>
      <c r="M39" s="198"/>
      <c r="N39" s="198"/>
      <c r="O39" s="198"/>
      <c r="P39" s="198"/>
    </row>
    <row r="40" spans="5:16">
      <c r="E40" s="189" t="s">
        <v>449</v>
      </c>
      <c r="F40" s="270" t="s">
        <v>18</v>
      </c>
      <c r="G40" s="190">
        <f>I40+O40</f>
        <v>457659281</v>
      </c>
      <c r="H40" s="190">
        <v>457659281</v>
      </c>
      <c r="I40" s="190">
        <f>J40+L40+M40+N40</f>
        <v>457659281</v>
      </c>
      <c r="J40" s="190">
        <v>102430000</v>
      </c>
      <c r="K40" s="190">
        <v>102430000</v>
      </c>
      <c r="L40" s="190">
        <v>355229281</v>
      </c>
      <c r="M40" s="190">
        <f>0-0</f>
        <v>0</v>
      </c>
      <c r="N40" s="190">
        <f>0-0</f>
        <v>0</v>
      </c>
      <c r="O40" s="190">
        <f>0-0</f>
        <v>0</v>
      </c>
      <c r="P40" s="190">
        <f>0-0</f>
        <v>0</v>
      </c>
    </row>
    <row r="41" spans="5:16">
      <c r="E41" s="191" t="s">
        <v>17</v>
      </c>
      <c r="F41" s="270" t="s">
        <v>243</v>
      </c>
      <c r="G41" s="192">
        <v>2233714</v>
      </c>
      <c r="H41" s="190"/>
      <c r="I41" s="192">
        <f>J41+L41+M41+N41</f>
        <v>2233714</v>
      </c>
      <c r="J41" s="192">
        <v>561200</v>
      </c>
      <c r="K41" s="192">
        <v>561200</v>
      </c>
      <c r="L41" s="192">
        <v>1672514</v>
      </c>
      <c r="M41" s="192"/>
      <c r="N41" s="192"/>
      <c r="O41" s="192"/>
      <c r="P41" s="192"/>
    </row>
    <row r="42" spans="5:16" ht="17.25" customHeight="1">
      <c r="E42" s="191" t="s">
        <v>17</v>
      </c>
      <c r="F42" s="271" t="s">
        <v>241</v>
      </c>
      <c r="G42" s="193">
        <f t="shared" ref="G42:L42" si="10">G41/G40</f>
        <v>4.8807357191998036E-3</v>
      </c>
      <c r="H42" s="193">
        <f t="shared" si="10"/>
        <v>0</v>
      </c>
      <c r="I42" s="193">
        <f t="shared" si="10"/>
        <v>4.8807357191998036E-3</v>
      </c>
      <c r="J42" s="193">
        <f t="shared" si="10"/>
        <v>5.4788636141755347E-3</v>
      </c>
      <c r="K42" s="193">
        <f t="shared" si="10"/>
        <v>5.4788636141755347E-3</v>
      </c>
      <c r="L42" s="193">
        <f t="shared" si="10"/>
        <v>4.7082661521925607E-3</v>
      </c>
      <c r="M42" s="193"/>
      <c r="N42" s="193"/>
      <c r="O42" s="193"/>
      <c r="P42" s="193"/>
    </row>
    <row r="43" spans="5:16">
      <c r="E43" s="194">
        <v>2010</v>
      </c>
      <c r="F43" s="272" t="s">
        <v>18</v>
      </c>
      <c r="G43" s="195">
        <f>I43+O43</f>
        <v>680527</v>
      </c>
      <c r="H43" s="195">
        <v>680527</v>
      </c>
      <c r="I43" s="195">
        <f>J43+L43+M43+N43</f>
        <v>680527</v>
      </c>
      <c r="J43" s="195">
        <f>0-0</f>
        <v>0</v>
      </c>
      <c r="K43" s="195">
        <f>0-0</f>
        <v>0</v>
      </c>
      <c r="L43" s="195">
        <v>680527</v>
      </c>
      <c r="M43" s="195">
        <f>0-0</f>
        <v>0</v>
      </c>
      <c r="N43" s="195">
        <f>0-0</f>
        <v>0</v>
      </c>
      <c r="O43" s="195">
        <f>0-0</f>
        <v>0</v>
      </c>
      <c r="P43" s="195">
        <f>0-0</f>
        <v>0</v>
      </c>
    </row>
    <row r="44" spans="5:16">
      <c r="E44" s="196" t="s">
        <v>17</v>
      </c>
      <c r="F44" s="272" t="s">
        <v>243</v>
      </c>
      <c r="G44" s="197">
        <v>601232.5</v>
      </c>
      <c r="H44" s="195"/>
      <c r="I44" s="197">
        <f>J44+L44+M44+N44</f>
        <v>601232.5</v>
      </c>
      <c r="J44" s="197"/>
      <c r="K44" s="197"/>
      <c r="L44" s="197">
        <v>601232.5</v>
      </c>
      <c r="M44" s="197"/>
      <c r="N44" s="197"/>
      <c r="O44" s="197"/>
      <c r="P44" s="197"/>
    </row>
    <row r="45" spans="5:16">
      <c r="E45" s="196" t="s">
        <v>17</v>
      </c>
      <c r="F45" s="272" t="s">
        <v>241</v>
      </c>
      <c r="G45" s="198">
        <f>G44/G43</f>
        <v>0.88348074360018047</v>
      </c>
      <c r="H45" s="198">
        <f>H44/H43</f>
        <v>0</v>
      </c>
      <c r="I45" s="198">
        <f>I44/I43</f>
        <v>0.88348074360018047</v>
      </c>
      <c r="J45" s="198"/>
      <c r="K45" s="198"/>
      <c r="L45" s="198">
        <f>L44/L43</f>
        <v>0.88348074360018047</v>
      </c>
      <c r="M45" s="198"/>
      <c r="N45" s="198"/>
      <c r="O45" s="198"/>
      <c r="P45" s="198"/>
    </row>
    <row r="46" spans="5:16">
      <c r="E46" s="189" t="s">
        <v>23</v>
      </c>
      <c r="F46" s="270" t="s">
        <v>18</v>
      </c>
      <c r="G46" s="190">
        <f>I46+O46</f>
        <v>805302656</v>
      </c>
      <c r="H46" s="190">
        <v>806140500</v>
      </c>
      <c r="I46" s="190">
        <f>J46+L46+M46+N46</f>
        <v>729743152</v>
      </c>
      <c r="J46" s="190">
        <v>837844</v>
      </c>
      <c r="K46" s="190">
        <v>837844</v>
      </c>
      <c r="L46" s="190">
        <v>401739258</v>
      </c>
      <c r="M46" s="190">
        <v>327166050</v>
      </c>
      <c r="N46" s="190">
        <f>0-0</f>
        <v>0</v>
      </c>
      <c r="O46" s="190">
        <v>75559504</v>
      </c>
      <c r="P46" s="190">
        <f>'Zdrowie '!P143</f>
        <v>837844</v>
      </c>
    </row>
    <row r="47" spans="5:16">
      <c r="E47" s="191" t="s">
        <v>17</v>
      </c>
      <c r="F47" s="270" t="s">
        <v>243</v>
      </c>
      <c r="G47" s="192">
        <f>'Zdrowie '!G144</f>
        <v>553502305.76000011</v>
      </c>
      <c r="H47" s="192">
        <f>'Zdrowie '!H144</f>
        <v>163050348</v>
      </c>
      <c r="I47" s="192">
        <f>'Zdrowie '!I144</f>
        <v>547215748.12</v>
      </c>
      <c r="J47" s="192">
        <f>'Zdrowie '!J144</f>
        <v>832373</v>
      </c>
      <c r="K47" s="192">
        <f>'Zdrowie '!K144</f>
        <v>0</v>
      </c>
      <c r="L47" s="192">
        <f>'Zdrowie '!L144</f>
        <v>219217325.12000003</v>
      </c>
      <c r="M47" s="192">
        <f>'Zdrowie '!M144</f>
        <v>327166050</v>
      </c>
      <c r="N47" s="192">
        <f>'Zdrowie '!N144</f>
        <v>0</v>
      </c>
      <c r="O47" s="192">
        <f>'Zdrowie '!O144</f>
        <v>6286557.6399999997</v>
      </c>
      <c r="P47" s="192">
        <f ca="1">'Zdrowie '!P144</f>
        <v>553502305.76000011</v>
      </c>
    </row>
    <row r="48" spans="5:16" ht="15.75" customHeight="1">
      <c r="E48" s="191" t="s">
        <v>17</v>
      </c>
      <c r="F48" s="271" t="s">
        <v>241</v>
      </c>
      <c r="G48" s="193">
        <f t="shared" ref="G48:O48" si="11">G47/G46</f>
        <v>0.68732209143490031</v>
      </c>
      <c r="H48" s="193">
        <f t="shared" si="11"/>
        <v>0.20226045956008909</v>
      </c>
      <c r="I48" s="193">
        <f t="shared" si="11"/>
        <v>0.74987445462180924</v>
      </c>
      <c r="J48" s="193">
        <f t="shared" si="11"/>
        <v>0.99347014480022533</v>
      </c>
      <c r="K48" s="193">
        <f t="shared" si="11"/>
        <v>0</v>
      </c>
      <c r="L48" s="193">
        <f t="shared" si="11"/>
        <v>0.54567065765825662</v>
      </c>
      <c r="M48" s="193">
        <f t="shared" si="11"/>
        <v>1</v>
      </c>
      <c r="N48" s="193"/>
      <c r="O48" s="193">
        <f t="shared" si="11"/>
        <v>8.3200091414046329E-2</v>
      </c>
      <c r="P48" s="193">
        <f ca="1">P47/P46</f>
        <v>0</v>
      </c>
    </row>
    <row r="49" spans="5:16">
      <c r="E49" s="194">
        <v>2010</v>
      </c>
      <c r="F49" s="272" t="s">
        <v>18</v>
      </c>
      <c r="G49" s="195">
        <f>I49+O49</f>
        <v>50545051</v>
      </c>
      <c r="H49" s="195">
        <v>50545051</v>
      </c>
      <c r="I49" s="195">
        <f>J49+L49+M49+N49</f>
        <v>46782701</v>
      </c>
      <c r="J49" s="195">
        <f>0-0</f>
        <v>0</v>
      </c>
      <c r="K49" s="195">
        <f>0-0</f>
        <v>0</v>
      </c>
      <c r="L49" s="195">
        <v>46782701</v>
      </c>
      <c r="M49" s="195">
        <f>0-0</f>
        <v>0</v>
      </c>
      <c r="N49" s="195">
        <f>0-0</f>
        <v>0</v>
      </c>
      <c r="O49" s="195">
        <v>3762350</v>
      </c>
      <c r="P49" s="195">
        <f>0-0</f>
        <v>0</v>
      </c>
    </row>
    <row r="50" spans="5:16">
      <c r="E50" s="196" t="s">
        <v>17</v>
      </c>
      <c r="F50" s="272" t="s">
        <v>243</v>
      </c>
      <c r="G50" s="197">
        <f>'Zdrowie '!G147</f>
        <v>49013666.839999996</v>
      </c>
      <c r="H50" s="197">
        <f ca="1">'Zdrowie '!H147</f>
        <v>49013666.839999996</v>
      </c>
      <c r="I50" s="197">
        <f>'Zdrowie '!I147</f>
        <v>45495976.579999998</v>
      </c>
      <c r="J50" s="197">
        <f>'Zdrowie '!J147</f>
        <v>0</v>
      </c>
      <c r="K50" s="197">
        <f>'Zdrowie '!K147</f>
        <v>0</v>
      </c>
      <c r="L50" s="197">
        <f>'Zdrowie '!L147</f>
        <v>45495976.579999998</v>
      </c>
      <c r="M50" s="197">
        <f>'Zdrowie '!M147</f>
        <v>0</v>
      </c>
      <c r="N50" s="197">
        <f>'Zdrowie '!N147</f>
        <v>0</v>
      </c>
      <c r="O50" s="197">
        <f>'Zdrowie '!O147</f>
        <v>3517690.26</v>
      </c>
      <c r="P50" s="197">
        <f>'Zdrowie '!P147</f>
        <v>0</v>
      </c>
    </row>
    <row r="51" spans="5:16">
      <c r="E51" s="196" t="s">
        <v>17</v>
      </c>
      <c r="F51" s="272" t="s">
        <v>241</v>
      </c>
      <c r="G51" s="198">
        <f>G50/G49</f>
        <v>0.96970258947804788</v>
      </c>
      <c r="H51" s="198">
        <f t="shared" ref="H51:O51" ca="1" si="12">H50/H49</f>
        <v>0</v>
      </c>
      <c r="I51" s="198">
        <f t="shared" si="12"/>
        <v>0.9724957218695004</v>
      </c>
      <c r="J51" s="198"/>
      <c r="K51" s="198"/>
      <c r="L51" s="198">
        <f t="shared" si="12"/>
        <v>0.9724957218695004</v>
      </c>
      <c r="M51" s="198"/>
      <c r="N51" s="198"/>
      <c r="O51" s="198">
        <f t="shared" si="12"/>
        <v>0.93497156298589967</v>
      </c>
      <c r="P51" s="198"/>
    </row>
    <row r="52" spans="5:16" ht="15" customHeight="1">
      <c r="G52" s="8"/>
      <c r="H52" s="8"/>
      <c r="I52" s="8"/>
      <c r="J52" s="8"/>
      <c r="K52" s="8"/>
      <c r="L52" s="8"/>
      <c r="M52" s="8"/>
      <c r="N52" s="8"/>
      <c r="O52" s="8"/>
      <c r="P52" s="8"/>
    </row>
  </sheetData>
  <autoFilter ref="A9:P51"/>
  <mergeCells count="16">
    <mergeCell ref="F6:F9"/>
    <mergeCell ref="A6:A8"/>
    <mergeCell ref="B6:B8"/>
    <mergeCell ref="C6:C9"/>
    <mergeCell ref="D6:D9"/>
    <mergeCell ref="E6:E9"/>
    <mergeCell ref="G6:G9"/>
    <mergeCell ref="H6:H9"/>
    <mergeCell ref="P6:P9"/>
    <mergeCell ref="I7:I9"/>
    <mergeCell ref="J7:J9"/>
    <mergeCell ref="L7:L9"/>
    <mergeCell ref="M7:M9"/>
    <mergeCell ref="N7:N9"/>
    <mergeCell ref="O7:O9"/>
    <mergeCell ref="K8:K9"/>
  </mergeCells>
  <printOptions horizontalCentered="1"/>
  <pageMargins left="0.15748031496062992" right="0.15748031496062992" top="0.23622047244094491" bottom="0.31496062992125984" header="0.15748031496062992" footer="0.15748031496062992"/>
  <pageSetup paperSize="9" scale="70" orientation="landscape" useFirstPageNumber="1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1024"/>
  <sheetViews>
    <sheetView topLeftCell="I1" zoomScaleNormal="100" workbookViewId="0">
      <pane ySplit="8" topLeftCell="A9" activePane="bottomLeft" state="frozen"/>
      <selection pane="bottomLeft" activeCell="O1" sqref="O1:O5"/>
    </sheetView>
  </sheetViews>
  <sheetFormatPr defaultRowHeight="15" customHeight="1"/>
  <cols>
    <col min="1" max="1" width="15.375" bestFit="1" customWidth="1"/>
    <col min="2" max="2" width="37.625" bestFit="1" customWidth="1"/>
    <col min="3" max="3" width="8.125" customWidth="1"/>
    <col min="4" max="4" width="6.625" style="2" customWidth="1"/>
    <col min="5" max="5" width="6" customWidth="1"/>
    <col min="6" max="6" width="11.875" customWidth="1"/>
    <col min="7" max="7" width="12.25" style="112" customWidth="1"/>
    <col min="8" max="8" width="11" style="112" hidden="1" customWidth="1"/>
    <col min="9" max="9" width="12" style="112" customWidth="1"/>
    <col min="10" max="10" width="10.5" style="112" customWidth="1"/>
    <col min="11" max="11" width="10.75" style="112" customWidth="1"/>
    <col min="12" max="12" width="15" style="112" bestFit="1" customWidth="1"/>
    <col min="13" max="13" width="11" customWidth="1"/>
    <col min="14" max="14" width="12.375" bestFit="1" customWidth="1"/>
    <col min="15" max="15" width="10.375" customWidth="1"/>
    <col min="16" max="16" width="12.375" bestFit="1" customWidth="1"/>
    <col min="17" max="17" width="17" style="162" customWidth="1"/>
    <col min="18" max="18" width="12.375" bestFit="1" customWidth="1"/>
    <col min="257" max="257" width="15.375" bestFit="1" customWidth="1"/>
    <col min="258" max="258" width="37.625" bestFit="1" customWidth="1"/>
    <col min="259" max="259" width="8.125" customWidth="1"/>
    <col min="260" max="260" width="6.625" customWidth="1"/>
    <col min="261" max="261" width="6" customWidth="1"/>
    <col min="262" max="262" width="9.875" bestFit="1" customWidth="1"/>
    <col min="263" max="263" width="15.75" customWidth="1"/>
    <col min="264" max="264" width="0" hidden="1" customWidth="1"/>
    <col min="265" max="265" width="14.25" customWidth="1"/>
    <col min="266" max="266" width="13.625" bestFit="1" customWidth="1"/>
    <col min="267" max="267" width="13.5" bestFit="1" customWidth="1"/>
    <col min="268" max="268" width="15" bestFit="1" customWidth="1"/>
    <col min="269" max="270" width="12.375" bestFit="1" customWidth="1"/>
    <col min="271" max="271" width="12" bestFit="1" customWidth="1"/>
    <col min="272" max="272" width="12.375" bestFit="1" customWidth="1"/>
    <col min="273" max="273" width="21.125" customWidth="1"/>
    <col min="274" max="274" width="12.375" bestFit="1" customWidth="1"/>
    <col min="513" max="513" width="15.375" bestFit="1" customWidth="1"/>
    <col min="514" max="514" width="37.625" bestFit="1" customWidth="1"/>
    <col min="515" max="515" width="8.125" customWidth="1"/>
    <col min="516" max="516" width="6.625" customWidth="1"/>
    <col min="517" max="517" width="6" customWidth="1"/>
    <col min="518" max="518" width="9.875" bestFit="1" customWidth="1"/>
    <col min="519" max="519" width="15.75" customWidth="1"/>
    <col min="520" max="520" width="0" hidden="1" customWidth="1"/>
    <col min="521" max="521" width="14.25" customWidth="1"/>
    <col min="522" max="522" width="13.625" bestFit="1" customWidth="1"/>
    <col min="523" max="523" width="13.5" bestFit="1" customWidth="1"/>
    <col min="524" max="524" width="15" bestFit="1" customWidth="1"/>
    <col min="525" max="526" width="12.375" bestFit="1" customWidth="1"/>
    <col min="527" max="527" width="12" bestFit="1" customWidth="1"/>
    <col min="528" max="528" width="12.375" bestFit="1" customWidth="1"/>
    <col min="529" max="529" width="21.125" customWidth="1"/>
    <col min="530" max="530" width="12.375" bestFit="1" customWidth="1"/>
    <col min="769" max="769" width="15.375" bestFit="1" customWidth="1"/>
    <col min="770" max="770" width="37.625" bestFit="1" customWidth="1"/>
    <col min="771" max="771" width="8.125" customWidth="1"/>
    <col min="772" max="772" width="6.625" customWidth="1"/>
    <col min="773" max="773" width="6" customWidth="1"/>
    <col min="774" max="774" width="9.875" bestFit="1" customWidth="1"/>
    <col min="775" max="775" width="15.75" customWidth="1"/>
    <col min="776" max="776" width="0" hidden="1" customWidth="1"/>
    <col min="777" max="777" width="14.25" customWidth="1"/>
    <col min="778" max="778" width="13.625" bestFit="1" customWidth="1"/>
    <col min="779" max="779" width="13.5" bestFit="1" customWidth="1"/>
    <col min="780" max="780" width="15" bestFit="1" customWidth="1"/>
    <col min="781" max="782" width="12.375" bestFit="1" customWidth="1"/>
    <col min="783" max="783" width="12" bestFit="1" customWidth="1"/>
    <col min="784" max="784" width="12.375" bestFit="1" customWidth="1"/>
    <col min="785" max="785" width="21.125" customWidth="1"/>
    <col min="786" max="786" width="12.375" bestFit="1" customWidth="1"/>
    <col min="1025" max="1025" width="15.375" bestFit="1" customWidth="1"/>
    <col min="1026" max="1026" width="37.625" bestFit="1" customWidth="1"/>
    <col min="1027" max="1027" width="8.125" customWidth="1"/>
    <col min="1028" max="1028" width="6.625" customWidth="1"/>
    <col min="1029" max="1029" width="6" customWidth="1"/>
    <col min="1030" max="1030" width="9.875" bestFit="1" customWidth="1"/>
    <col min="1031" max="1031" width="15.75" customWidth="1"/>
    <col min="1032" max="1032" width="0" hidden="1" customWidth="1"/>
    <col min="1033" max="1033" width="14.25" customWidth="1"/>
    <col min="1034" max="1034" width="13.625" bestFit="1" customWidth="1"/>
    <col min="1035" max="1035" width="13.5" bestFit="1" customWidth="1"/>
    <col min="1036" max="1036" width="15" bestFit="1" customWidth="1"/>
    <col min="1037" max="1038" width="12.375" bestFit="1" customWidth="1"/>
    <col min="1039" max="1039" width="12" bestFit="1" customWidth="1"/>
    <col min="1040" max="1040" width="12.375" bestFit="1" customWidth="1"/>
    <col min="1041" max="1041" width="21.125" customWidth="1"/>
    <col min="1042" max="1042" width="12.375" bestFit="1" customWidth="1"/>
    <col min="1281" max="1281" width="15.375" bestFit="1" customWidth="1"/>
    <col min="1282" max="1282" width="37.625" bestFit="1" customWidth="1"/>
    <col min="1283" max="1283" width="8.125" customWidth="1"/>
    <col min="1284" max="1284" width="6.625" customWidth="1"/>
    <col min="1285" max="1285" width="6" customWidth="1"/>
    <col min="1286" max="1286" width="9.875" bestFit="1" customWidth="1"/>
    <col min="1287" max="1287" width="15.75" customWidth="1"/>
    <col min="1288" max="1288" width="0" hidden="1" customWidth="1"/>
    <col min="1289" max="1289" width="14.25" customWidth="1"/>
    <col min="1290" max="1290" width="13.625" bestFit="1" customWidth="1"/>
    <col min="1291" max="1291" width="13.5" bestFit="1" customWidth="1"/>
    <col min="1292" max="1292" width="15" bestFit="1" customWidth="1"/>
    <col min="1293" max="1294" width="12.375" bestFit="1" customWidth="1"/>
    <col min="1295" max="1295" width="12" bestFit="1" customWidth="1"/>
    <col min="1296" max="1296" width="12.375" bestFit="1" customWidth="1"/>
    <col min="1297" max="1297" width="21.125" customWidth="1"/>
    <col min="1298" max="1298" width="12.375" bestFit="1" customWidth="1"/>
    <col min="1537" max="1537" width="15.375" bestFit="1" customWidth="1"/>
    <col min="1538" max="1538" width="37.625" bestFit="1" customWidth="1"/>
    <col min="1539" max="1539" width="8.125" customWidth="1"/>
    <col min="1540" max="1540" width="6.625" customWidth="1"/>
    <col min="1541" max="1541" width="6" customWidth="1"/>
    <col min="1542" max="1542" width="9.875" bestFit="1" customWidth="1"/>
    <col min="1543" max="1543" width="15.75" customWidth="1"/>
    <col min="1544" max="1544" width="0" hidden="1" customWidth="1"/>
    <col min="1545" max="1545" width="14.25" customWidth="1"/>
    <col min="1546" max="1546" width="13.625" bestFit="1" customWidth="1"/>
    <col min="1547" max="1547" width="13.5" bestFit="1" customWidth="1"/>
    <col min="1548" max="1548" width="15" bestFit="1" customWidth="1"/>
    <col min="1549" max="1550" width="12.375" bestFit="1" customWidth="1"/>
    <col min="1551" max="1551" width="12" bestFit="1" customWidth="1"/>
    <col min="1552" max="1552" width="12.375" bestFit="1" customWidth="1"/>
    <col min="1553" max="1553" width="21.125" customWidth="1"/>
    <col min="1554" max="1554" width="12.375" bestFit="1" customWidth="1"/>
    <col min="1793" max="1793" width="15.375" bestFit="1" customWidth="1"/>
    <col min="1794" max="1794" width="37.625" bestFit="1" customWidth="1"/>
    <col min="1795" max="1795" width="8.125" customWidth="1"/>
    <col min="1796" max="1796" width="6.625" customWidth="1"/>
    <col min="1797" max="1797" width="6" customWidth="1"/>
    <col min="1798" max="1798" width="9.875" bestFit="1" customWidth="1"/>
    <col min="1799" max="1799" width="15.75" customWidth="1"/>
    <col min="1800" max="1800" width="0" hidden="1" customWidth="1"/>
    <col min="1801" max="1801" width="14.25" customWidth="1"/>
    <col min="1802" max="1802" width="13.625" bestFit="1" customWidth="1"/>
    <col min="1803" max="1803" width="13.5" bestFit="1" customWidth="1"/>
    <col min="1804" max="1804" width="15" bestFit="1" customWidth="1"/>
    <col min="1805" max="1806" width="12.375" bestFit="1" customWidth="1"/>
    <col min="1807" max="1807" width="12" bestFit="1" customWidth="1"/>
    <col min="1808" max="1808" width="12.375" bestFit="1" customWidth="1"/>
    <col min="1809" max="1809" width="21.125" customWidth="1"/>
    <col min="1810" max="1810" width="12.375" bestFit="1" customWidth="1"/>
    <col min="2049" max="2049" width="15.375" bestFit="1" customWidth="1"/>
    <col min="2050" max="2050" width="37.625" bestFit="1" customWidth="1"/>
    <col min="2051" max="2051" width="8.125" customWidth="1"/>
    <col min="2052" max="2052" width="6.625" customWidth="1"/>
    <col min="2053" max="2053" width="6" customWidth="1"/>
    <col min="2054" max="2054" width="9.875" bestFit="1" customWidth="1"/>
    <col min="2055" max="2055" width="15.75" customWidth="1"/>
    <col min="2056" max="2056" width="0" hidden="1" customWidth="1"/>
    <col min="2057" max="2057" width="14.25" customWidth="1"/>
    <col min="2058" max="2058" width="13.625" bestFit="1" customWidth="1"/>
    <col min="2059" max="2059" width="13.5" bestFit="1" customWidth="1"/>
    <col min="2060" max="2060" width="15" bestFit="1" customWidth="1"/>
    <col min="2061" max="2062" width="12.375" bestFit="1" customWidth="1"/>
    <col min="2063" max="2063" width="12" bestFit="1" customWidth="1"/>
    <col min="2064" max="2064" width="12.375" bestFit="1" customWidth="1"/>
    <col min="2065" max="2065" width="21.125" customWidth="1"/>
    <col min="2066" max="2066" width="12.375" bestFit="1" customWidth="1"/>
    <col min="2305" max="2305" width="15.375" bestFit="1" customWidth="1"/>
    <col min="2306" max="2306" width="37.625" bestFit="1" customWidth="1"/>
    <col min="2307" max="2307" width="8.125" customWidth="1"/>
    <col min="2308" max="2308" width="6.625" customWidth="1"/>
    <col min="2309" max="2309" width="6" customWidth="1"/>
    <col min="2310" max="2310" width="9.875" bestFit="1" customWidth="1"/>
    <col min="2311" max="2311" width="15.75" customWidth="1"/>
    <col min="2312" max="2312" width="0" hidden="1" customWidth="1"/>
    <col min="2313" max="2313" width="14.25" customWidth="1"/>
    <col min="2314" max="2314" width="13.625" bestFit="1" customWidth="1"/>
    <col min="2315" max="2315" width="13.5" bestFit="1" customWidth="1"/>
    <col min="2316" max="2316" width="15" bestFit="1" customWidth="1"/>
    <col min="2317" max="2318" width="12.375" bestFit="1" customWidth="1"/>
    <col min="2319" max="2319" width="12" bestFit="1" customWidth="1"/>
    <col min="2320" max="2320" width="12.375" bestFit="1" customWidth="1"/>
    <col min="2321" max="2321" width="21.125" customWidth="1"/>
    <col min="2322" max="2322" width="12.375" bestFit="1" customWidth="1"/>
    <col min="2561" max="2561" width="15.375" bestFit="1" customWidth="1"/>
    <col min="2562" max="2562" width="37.625" bestFit="1" customWidth="1"/>
    <col min="2563" max="2563" width="8.125" customWidth="1"/>
    <col min="2564" max="2564" width="6.625" customWidth="1"/>
    <col min="2565" max="2565" width="6" customWidth="1"/>
    <col min="2566" max="2566" width="9.875" bestFit="1" customWidth="1"/>
    <col min="2567" max="2567" width="15.75" customWidth="1"/>
    <col min="2568" max="2568" width="0" hidden="1" customWidth="1"/>
    <col min="2569" max="2569" width="14.25" customWidth="1"/>
    <col min="2570" max="2570" width="13.625" bestFit="1" customWidth="1"/>
    <col min="2571" max="2571" width="13.5" bestFit="1" customWidth="1"/>
    <col min="2572" max="2572" width="15" bestFit="1" customWidth="1"/>
    <col min="2573" max="2574" width="12.375" bestFit="1" customWidth="1"/>
    <col min="2575" max="2575" width="12" bestFit="1" customWidth="1"/>
    <col min="2576" max="2576" width="12.375" bestFit="1" customWidth="1"/>
    <col min="2577" max="2577" width="21.125" customWidth="1"/>
    <col min="2578" max="2578" width="12.375" bestFit="1" customWidth="1"/>
    <col min="2817" max="2817" width="15.375" bestFit="1" customWidth="1"/>
    <col min="2818" max="2818" width="37.625" bestFit="1" customWidth="1"/>
    <col min="2819" max="2819" width="8.125" customWidth="1"/>
    <col min="2820" max="2820" width="6.625" customWidth="1"/>
    <col min="2821" max="2821" width="6" customWidth="1"/>
    <col min="2822" max="2822" width="9.875" bestFit="1" customWidth="1"/>
    <col min="2823" max="2823" width="15.75" customWidth="1"/>
    <col min="2824" max="2824" width="0" hidden="1" customWidth="1"/>
    <col min="2825" max="2825" width="14.25" customWidth="1"/>
    <col min="2826" max="2826" width="13.625" bestFit="1" customWidth="1"/>
    <col min="2827" max="2827" width="13.5" bestFit="1" customWidth="1"/>
    <col min="2828" max="2828" width="15" bestFit="1" customWidth="1"/>
    <col min="2829" max="2830" width="12.375" bestFit="1" customWidth="1"/>
    <col min="2831" max="2831" width="12" bestFit="1" customWidth="1"/>
    <col min="2832" max="2832" width="12.375" bestFit="1" customWidth="1"/>
    <col min="2833" max="2833" width="21.125" customWidth="1"/>
    <col min="2834" max="2834" width="12.375" bestFit="1" customWidth="1"/>
    <col min="3073" max="3073" width="15.375" bestFit="1" customWidth="1"/>
    <col min="3074" max="3074" width="37.625" bestFit="1" customWidth="1"/>
    <col min="3075" max="3075" width="8.125" customWidth="1"/>
    <col min="3076" max="3076" width="6.625" customWidth="1"/>
    <col min="3077" max="3077" width="6" customWidth="1"/>
    <col min="3078" max="3078" width="9.875" bestFit="1" customWidth="1"/>
    <col min="3079" max="3079" width="15.75" customWidth="1"/>
    <col min="3080" max="3080" width="0" hidden="1" customWidth="1"/>
    <col min="3081" max="3081" width="14.25" customWidth="1"/>
    <col min="3082" max="3082" width="13.625" bestFit="1" customWidth="1"/>
    <col min="3083" max="3083" width="13.5" bestFit="1" customWidth="1"/>
    <col min="3084" max="3084" width="15" bestFit="1" customWidth="1"/>
    <col min="3085" max="3086" width="12.375" bestFit="1" customWidth="1"/>
    <col min="3087" max="3087" width="12" bestFit="1" customWidth="1"/>
    <col min="3088" max="3088" width="12.375" bestFit="1" customWidth="1"/>
    <col min="3089" max="3089" width="21.125" customWidth="1"/>
    <col min="3090" max="3090" width="12.375" bestFit="1" customWidth="1"/>
    <col min="3329" max="3329" width="15.375" bestFit="1" customWidth="1"/>
    <col min="3330" max="3330" width="37.625" bestFit="1" customWidth="1"/>
    <col min="3331" max="3331" width="8.125" customWidth="1"/>
    <col min="3332" max="3332" width="6.625" customWidth="1"/>
    <col min="3333" max="3333" width="6" customWidth="1"/>
    <col min="3334" max="3334" width="9.875" bestFit="1" customWidth="1"/>
    <col min="3335" max="3335" width="15.75" customWidth="1"/>
    <col min="3336" max="3336" width="0" hidden="1" customWidth="1"/>
    <col min="3337" max="3337" width="14.25" customWidth="1"/>
    <col min="3338" max="3338" width="13.625" bestFit="1" customWidth="1"/>
    <col min="3339" max="3339" width="13.5" bestFit="1" customWidth="1"/>
    <col min="3340" max="3340" width="15" bestFit="1" customWidth="1"/>
    <col min="3341" max="3342" width="12.375" bestFit="1" customWidth="1"/>
    <col min="3343" max="3343" width="12" bestFit="1" customWidth="1"/>
    <col min="3344" max="3344" width="12.375" bestFit="1" customWidth="1"/>
    <col min="3345" max="3345" width="21.125" customWidth="1"/>
    <col min="3346" max="3346" width="12.375" bestFit="1" customWidth="1"/>
    <col min="3585" max="3585" width="15.375" bestFit="1" customWidth="1"/>
    <col min="3586" max="3586" width="37.625" bestFit="1" customWidth="1"/>
    <col min="3587" max="3587" width="8.125" customWidth="1"/>
    <col min="3588" max="3588" width="6.625" customWidth="1"/>
    <col min="3589" max="3589" width="6" customWidth="1"/>
    <col min="3590" max="3590" width="9.875" bestFit="1" customWidth="1"/>
    <col min="3591" max="3591" width="15.75" customWidth="1"/>
    <col min="3592" max="3592" width="0" hidden="1" customWidth="1"/>
    <col min="3593" max="3593" width="14.25" customWidth="1"/>
    <col min="3594" max="3594" width="13.625" bestFit="1" customWidth="1"/>
    <col min="3595" max="3595" width="13.5" bestFit="1" customWidth="1"/>
    <col min="3596" max="3596" width="15" bestFit="1" customWidth="1"/>
    <col min="3597" max="3598" width="12.375" bestFit="1" customWidth="1"/>
    <col min="3599" max="3599" width="12" bestFit="1" customWidth="1"/>
    <col min="3600" max="3600" width="12.375" bestFit="1" customWidth="1"/>
    <col min="3601" max="3601" width="21.125" customWidth="1"/>
    <col min="3602" max="3602" width="12.375" bestFit="1" customWidth="1"/>
    <col min="3841" max="3841" width="15.375" bestFit="1" customWidth="1"/>
    <col min="3842" max="3842" width="37.625" bestFit="1" customWidth="1"/>
    <col min="3843" max="3843" width="8.125" customWidth="1"/>
    <col min="3844" max="3844" width="6.625" customWidth="1"/>
    <col min="3845" max="3845" width="6" customWidth="1"/>
    <col min="3846" max="3846" width="9.875" bestFit="1" customWidth="1"/>
    <col min="3847" max="3847" width="15.75" customWidth="1"/>
    <col min="3848" max="3848" width="0" hidden="1" customWidth="1"/>
    <col min="3849" max="3849" width="14.25" customWidth="1"/>
    <col min="3850" max="3850" width="13.625" bestFit="1" customWidth="1"/>
    <col min="3851" max="3851" width="13.5" bestFit="1" customWidth="1"/>
    <col min="3852" max="3852" width="15" bestFit="1" customWidth="1"/>
    <col min="3853" max="3854" width="12.375" bestFit="1" customWidth="1"/>
    <col min="3855" max="3855" width="12" bestFit="1" customWidth="1"/>
    <col min="3856" max="3856" width="12.375" bestFit="1" customWidth="1"/>
    <col min="3857" max="3857" width="21.125" customWidth="1"/>
    <col min="3858" max="3858" width="12.375" bestFit="1" customWidth="1"/>
    <col min="4097" max="4097" width="15.375" bestFit="1" customWidth="1"/>
    <col min="4098" max="4098" width="37.625" bestFit="1" customWidth="1"/>
    <col min="4099" max="4099" width="8.125" customWidth="1"/>
    <col min="4100" max="4100" width="6.625" customWidth="1"/>
    <col min="4101" max="4101" width="6" customWidth="1"/>
    <col min="4102" max="4102" width="9.875" bestFit="1" customWidth="1"/>
    <col min="4103" max="4103" width="15.75" customWidth="1"/>
    <col min="4104" max="4104" width="0" hidden="1" customWidth="1"/>
    <col min="4105" max="4105" width="14.25" customWidth="1"/>
    <col min="4106" max="4106" width="13.625" bestFit="1" customWidth="1"/>
    <col min="4107" max="4107" width="13.5" bestFit="1" customWidth="1"/>
    <col min="4108" max="4108" width="15" bestFit="1" customWidth="1"/>
    <col min="4109" max="4110" width="12.375" bestFit="1" customWidth="1"/>
    <col min="4111" max="4111" width="12" bestFit="1" customWidth="1"/>
    <col min="4112" max="4112" width="12.375" bestFit="1" customWidth="1"/>
    <col min="4113" max="4113" width="21.125" customWidth="1"/>
    <col min="4114" max="4114" width="12.375" bestFit="1" customWidth="1"/>
    <col min="4353" max="4353" width="15.375" bestFit="1" customWidth="1"/>
    <col min="4354" max="4354" width="37.625" bestFit="1" customWidth="1"/>
    <col min="4355" max="4355" width="8.125" customWidth="1"/>
    <col min="4356" max="4356" width="6.625" customWidth="1"/>
    <col min="4357" max="4357" width="6" customWidth="1"/>
    <col min="4358" max="4358" width="9.875" bestFit="1" customWidth="1"/>
    <col min="4359" max="4359" width="15.75" customWidth="1"/>
    <col min="4360" max="4360" width="0" hidden="1" customWidth="1"/>
    <col min="4361" max="4361" width="14.25" customWidth="1"/>
    <col min="4362" max="4362" width="13.625" bestFit="1" customWidth="1"/>
    <col min="4363" max="4363" width="13.5" bestFit="1" customWidth="1"/>
    <col min="4364" max="4364" width="15" bestFit="1" customWidth="1"/>
    <col min="4365" max="4366" width="12.375" bestFit="1" customWidth="1"/>
    <col min="4367" max="4367" width="12" bestFit="1" customWidth="1"/>
    <col min="4368" max="4368" width="12.375" bestFit="1" customWidth="1"/>
    <col min="4369" max="4369" width="21.125" customWidth="1"/>
    <col min="4370" max="4370" width="12.375" bestFit="1" customWidth="1"/>
    <col min="4609" max="4609" width="15.375" bestFit="1" customWidth="1"/>
    <col min="4610" max="4610" width="37.625" bestFit="1" customWidth="1"/>
    <col min="4611" max="4611" width="8.125" customWidth="1"/>
    <col min="4612" max="4612" width="6.625" customWidth="1"/>
    <col min="4613" max="4613" width="6" customWidth="1"/>
    <col min="4614" max="4614" width="9.875" bestFit="1" customWidth="1"/>
    <col min="4615" max="4615" width="15.75" customWidth="1"/>
    <col min="4616" max="4616" width="0" hidden="1" customWidth="1"/>
    <col min="4617" max="4617" width="14.25" customWidth="1"/>
    <col min="4618" max="4618" width="13.625" bestFit="1" customWidth="1"/>
    <col min="4619" max="4619" width="13.5" bestFit="1" customWidth="1"/>
    <col min="4620" max="4620" width="15" bestFit="1" customWidth="1"/>
    <col min="4621" max="4622" width="12.375" bestFit="1" customWidth="1"/>
    <col min="4623" max="4623" width="12" bestFit="1" customWidth="1"/>
    <col min="4624" max="4624" width="12.375" bestFit="1" customWidth="1"/>
    <col min="4625" max="4625" width="21.125" customWidth="1"/>
    <col min="4626" max="4626" width="12.375" bestFit="1" customWidth="1"/>
    <col min="4865" max="4865" width="15.375" bestFit="1" customWidth="1"/>
    <col min="4866" max="4866" width="37.625" bestFit="1" customWidth="1"/>
    <col min="4867" max="4867" width="8.125" customWidth="1"/>
    <col min="4868" max="4868" width="6.625" customWidth="1"/>
    <col min="4869" max="4869" width="6" customWidth="1"/>
    <col min="4870" max="4870" width="9.875" bestFit="1" customWidth="1"/>
    <col min="4871" max="4871" width="15.75" customWidth="1"/>
    <col min="4872" max="4872" width="0" hidden="1" customWidth="1"/>
    <col min="4873" max="4873" width="14.25" customWidth="1"/>
    <col min="4874" max="4874" width="13.625" bestFit="1" customWidth="1"/>
    <col min="4875" max="4875" width="13.5" bestFit="1" customWidth="1"/>
    <col min="4876" max="4876" width="15" bestFit="1" customWidth="1"/>
    <col min="4877" max="4878" width="12.375" bestFit="1" customWidth="1"/>
    <col min="4879" max="4879" width="12" bestFit="1" customWidth="1"/>
    <col min="4880" max="4880" width="12.375" bestFit="1" customWidth="1"/>
    <col min="4881" max="4881" width="21.125" customWidth="1"/>
    <col min="4882" max="4882" width="12.375" bestFit="1" customWidth="1"/>
    <col min="5121" max="5121" width="15.375" bestFit="1" customWidth="1"/>
    <col min="5122" max="5122" width="37.625" bestFit="1" customWidth="1"/>
    <col min="5123" max="5123" width="8.125" customWidth="1"/>
    <col min="5124" max="5124" width="6.625" customWidth="1"/>
    <col min="5125" max="5125" width="6" customWidth="1"/>
    <col min="5126" max="5126" width="9.875" bestFit="1" customWidth="1"/>
    <col min="5127" max="5127" width="15.75" customWidth="1"/>
    <col min="5128" max="5128" width="0" hidden="1" customWidth="1"/>
    <col min="5129" max="5129" width="14.25" customWidth="1"/>
    <col min="5130" max="5130" width="13.625" bestFit="1" customWidth="1"/>
    <col min="5131" max="5131" width="13.5" bestFit="1" customWidth="1"/>
    <col min="5132" max="5132" width="15" bestFit="1" customWidth="1"/>
    <col min="5133" max="5134" width="12.375" bestFit="1" customWidth="1"/>
    <col min="5135" max="5135" width="12" bestFit="1" customWidth="1"/>
    <col min="5136" max="5136" width="12.375" bestFit="1" customWidth="1"/>
    <col min="5137" max="5137" width="21.125" customWidth="1"/>
    <col min="5138" max="5138" width="12.375" bestFit="1" customWidth="1"/>
    <col min="5377" max="5377" width="15.375" bestFit="1" customWidth="1"/>
    <col min="5378" max="5378" width="37.625" bestFit="1" customWidth="1"/>
    <col min="5379" max="5379" width="8.125" customWidth="1"/>
    <col min="5380" max="5380" width="6.625" customWidth="1"/>
    <col min="5381" max="5381" width="6" customWidth="1"/>
    <col min="5382" max="5382" width="9.875" bestFit="1" customWidth="1"/>
    <col min="5383" max="5383" width="15.75" customWidth="1"/>
    <col min="5384" max="5384" width="0" hidden="1" customWidth="1"/>
    <col min="5385" max="5385" width="14.25" customWidth="1"/>
    <col min="5386" max="5386" width="13.625" bestFit="1" customWidth="1"/>
    <col min="5387" max="5387" width="13.5" bestFit="1" customWidth="1"/>
    <col min="5388" max="5388" width="15" bestFit="1" customWidth="1"/>
    <col min="5389" max="5390" width="12.375" bestFit="1" customWidth="1"/>
    <col min="5391" max="5391" width="12" bestFit="1" customWidth="1"/>
    <col min="5392" max="5392" width="12.375" bestFit="1" customWidth="1"/>
    <col min="5393" max="5393" width="21.125" customWidth="1"/>
    <col min="5394" max="5394" width="12.375" bestFit="1" customWidth="1"/>
    <col min="5633" max="5633" width="15.375" bestFit="1" customWidth="1"/>
    <col min="5634" max="5634" width="37.625" bestFit="1" customWidth="1"/>
    <col min="5635" max="5635" width="8.125" customWidth="1"/>
    <col min="5636" max="5636" width="6.625" customWidth="1"/>
    <col min="5637" max="5637" width="6" customWidth="1"/>
    <col min="5638" max="5638" width="9.875" bestFit="1" customWidth="1"/>
    <col min="5639" max="5639" width="15.75" customWidth="1"/>
    <col min="5640" max="5640" width="0" hidden="1" customWidth="1"/>
    <col min="5641" max="5641" width="14.25" customWidth="1"/>
    <col min="5642" max="5642" width="13.625" bestFit="1" customWidth="1"/>
    <col min="5643" max="5643" width="13.5" bestFit="1" customWidth="1"/>
    <col min="5644" max="5644" width="15" bestFit="1" customWidth="1"/>
    <col min="5645" max="5646" width="12.375" bestFit="1" customWidth="1"/>
    <col min="5647" max="5647" width="12" bestFit="1" customWidth="1"/>
    <col min="5648" max="5648" width="12.375" bestFit="1" customWidth="1"/>
    <col min="5649" max="5649" width="21.125" customWidth="1"/>
    <col min="5650" max="5650" width="12.375" bestFit="1" customWidth="1"/>
    <col min="5889" max="5889" width="15.375" bestFit="1" customWidth="1"/>
    <col min="5890" max="5890" width="37.625" bestFit="1" customWidth="1"/>
    <col min="5891" max="5891" width="8.125" customWidth="1"/>
    <col min="5892" max="5892" width="6.625" customWidth="1"/>
    <col min="5893" max="5893" width="6" customWidth="1"/>
    <col min="5894" max="5894" width="9.875" bestFit="1" customWidth="1"/>
    <col min="5895" max="5895" width="15.75" customWidth="1"/>
    <col min="5896" max="5896" width="0" hidden="1" customWidth="1"/>
    <col min="5897" max="5897" width="14.25" customWidth="1"/>
    <col min="5898" max="5898" width="13.625" bestFit="1" customWidth="1"/>
    <col min="5899" max="5899" width="13.5" bestFit="1" customWidth="1"/>
    <col min="5900" max="5900" width="15" bestFit="1" customWidth="1"/>
    <col min="5901" max="5902" width="12.375" bestFit="1" customWidth="1"/>
    <col min="5903" max="5903" width="12" bestFit="1" customWidth="1"/>
    <col min="5904" max="5904" width="12.375" bestFit="1" customWidth="1"/>
    <col min="5905" max="5905" width="21.125" customWidth="1"/>
    <col min="5906" max="5906" width="12.375" bestFit="1" customWidth="1"/>
    <col min="6145" max="6145" width="15.375" bestFit="1" customWidth="1"/>
    <col min="6146" max="6146" width="37.625" bestFit="1" customWidth="1"/>
    <col min="6147" max="6147" width="8.125" customWidth="1"/>
    <col min="6148" max="6148" width="6.625" customWidth="1"/>
    <col min="6149" max="6149" width="6" customWidth="1"/>
    <col min="6150" max="6150" width="9.875" bestFit="1" customWidth="1"/>
    <col min="6151" max="6151" width="15.75" customWidth="1"/>
    <col min="6152" max="6152" width="0" hidden="1" customWidth="1"/>
    <col min="6153" max="6153" width="14.25" customWidth="1"/>
    <col min="6154" max="6154" width="13.625" bestFit="1" customWidth="1"/>
    <col min="6155" max="6155" width="13.5" bestFit="1" customWidth="1"/>
    <col min="6156" max="6156" width="15" bestFit="1" customWidth="1"/>
    <col min="6157" max="6158" width="12.375" bestFit="1" customWidth="1"/>
    <col min="6159" max="6159" width="12" bestFit="1" customWidth="1"/>
    <col min="6160" max="6160" width="12.375" bestFit="1" customWidth="1"/>
    <col min="6161" max="6161" width="21.125" customWidth="1"/>
    <col min="6162" max="6162" width="12.375" bestFit="1" customWidth="1"/>
    <col min="6401" max="6401" width="15.375" bestFit="1" customWidth="1"/>
    <col min="6402" max="6402" width="37.625" bestFit="1" customWidth="1"/>
    <col min="6403" max="6403" width="8.125" customWidth="1"/>
    <col min="6404" max="6404" width="6.625" customWidth="1"/>
    <col min="6405" max="6405" width="6" customWidth="1"/>
    <col min="6406" max="6406" width="9.875" bestFit="1" customWidth="1"/>
    <col min="6407" max="6407" width="15.75" customWidth="1"/>
    <col min="6408" max="6408" width="0" hidden="1" customWidth="1"/>
    <col min="6409" max="6409" width="14.25" customWidth="1"/>
    <col min="6410" max="6410" width="13.625" bestFit="1" customWidth="1"/>
    <col min="6411" max="6411" width="13.5" bestFit="1" customWidth="1"/>
    <col min="6412" max="6412" width="15" bestFit="1" customWidth="1"/>
    <col min="6413" max="6414" width="12.375" bestFit="1" customWidth="1"/>
    <col min="6415" max="6415" width="12" bestFit="1" customWidth="1"/>
    <col min="6416" max="6416" width="12.375" bestFit="1" customWidth="1"/>
    <col min="6417" max="6417" width="21.125" customWidth="1"/>
    <col min="6418" max="6418" width="12.375" bestFit="1" customWidth="1"/>
    <col min="6657" max="6657" width="15.375" bestFit="1" customWidth="1"/>
    <col min="6658" max="6658" width="37.625" bestFit="1" customWidth="1"/>
    <col min="6659" max="6659" width="8.125" customWidth="1"/>
    <col min="6660" max="6660" width="6.625" customWidth="1"/>
    <col min="6661" max="6661" width="6" customWidth="1"/>
    <col min="6662" max="6662" width="9.875" bestFit="1" customWidth="1"/>
    <col min="6663" max="6663" width="15.75" customWidth="1"/>
    <col min="6664" max="6664" width="0" hidden="1" customWidth="1"/>
    <col min="6665" max="6665" width="14.25" customWidth="1"/>
    <col min="6666" max="6666" width="13.625" bestFit="1" customWidth="1"/>
    <col min="6667" max="6667" width="13.5" bestFit="1" customWidth="1"/>
    <col min="6668" max="6668" width="15" bestFit="1" customWidth="1"/>
    <col min="6669" max="6670" width="12.375" bestFit="1" customWidth="1"/>
    <col min="6671" max="6671" width="12" bestFit="1" customWidth="1"/>
    <col min="6672" max="6672" width="12.375" bestFit="1" customWidth="1"/>
    <col min="6673" max="6673" width="21.125" customWidth="1"/>
    <col min="6674" max="6674" width="12.375" bestFit="1" customWidth="1"/>
    <col min="6913" max="6913" width="15.375" bestFit="1" customWidth="1"/>
    <col min="6914" max="6914" width="37.625" bestFit="1" customWidth="1"/>
    <col min="6915" max="6915" width="8.125" customWidth="1"/>
    <col min="6916" max="6916" width="6.625" customWidth="1"/>
    <col min="6917" max="6917" width="6" customWidth="1"/>
    <col min="6918" max="6918" width="9.875" bestFit="1" customWidth="1"/>
    <col min="6919" max="6919" width="15.75" customWidth="1"/>
    <col min="6920" max="6920" width="0" hidden="1" customWidth="1"/>
    <col min="6921" max="6921" width="14.25" customWidth="1"/>
    <col min="6922" max="6922" width="13.625" bestFit="1" customWidth="1"/>
    <col min="6923" max="6923" width="13.5" bestFit="1" customWidth="1"/>
    <col min="6924" max="6924" width="15" bestFit="1" customWidth="1"/>
    <col min="6925" max="6926" width="12.375" bestFit="1" customWidth="1"/>
    <col min="6927" max="6927" width="12" bestFit="1" customWidth="1"/>
    <col min="6928" max="6928" width="12.375" bestFit="1" customWidth="1"/>
    <col min="6929" max="6929" width="21.125" customWidth="1"/>
    <col min="6930" max="6930" width="12.375" bestFit="1" customWidth="1"/>
    <col min="7169" max="7169" width="15.375" bestFit="1" customWidth="1"/>
    <col min="7170" max="7170" width="37.625" bestFit="1" customWidth="1"/>
    <col min="7171" max="7171" width="8.125" customWidth="1"/>
    <col min="7172" max="7172" width="6.625" customWidth="1"/>
    <col min="7173" max="7173" width="6" customWidth="1"/>
    <col min="7174" max="7174" width="9.875" bestFit="1" customWidth="1"/>
    <col min="7175" max="7175" width="15.75" customWidth="1"/>
    <col min="7176" max="7176" width="0" hidden="1" customWidth="1"/>
    <col min="7177" max="7177" width="14.25" customWidth="1"/>
    <col min="7178" max="7178" width="13.625" bestFit="1" customWidth="1"/>
    <col min="7179" max="7179" width="13.5" bestFit="1" customWidth="1"/>
    <col min="7180" max="7180" width="15" bestFit="1" customWidth="1"/>
    <col min="7181" max="7182" width="12.375" bestFit="1" customWidth="1"/>
    <col min="7183" max="7183" width="12" bestFit="1" customWidth="1"/>
    <col min="7184" max="7184" width="12.375" bestFit="1" customWidth="1"/>
    <col min="7185" max="7185" width="21.125" customWidth="1"/>
    <col min="7186" max="7186" width="12.375" bestFit="1" customWidth="1"/>
    <col min="7425" max="7425" width="15.375" bestFit="1" customWidth="1"/>
    <col min="7426" max="7426" width="37.625" bestFit="1" customWidth="1"/>
    <col min="7427" max="7427" width="8.125" customWidth="1"/>
    <col min="7428" max="7428" width="6.625" customWidth="1"/>
    <col min="7429" max="7429" width="6" customWidth="1"/>
    <col min="7430" max="7430" width="9.875" bestFit="1" customWidth="1"/>
    <col min="7431" max="7431" width="15.75" customWidth="1"/>
    <col min="7432" max="7432" width="0" hidden="1" customWidth="1"/>
    <col min="7433" max="7433" width="14.25" customWidth="1"/>
    <col min="7434" max="7434" width="13.625" bestFit="1" customWidth="1"/>
    <col min="7435" max="7435" width="13.5" bestFit="1" customWidth="1"/>
    <col min="7436" max="7436" width="15" bestFit="1" customWidth="1"/>
    <col min="7437" max="7438" width="12.375" bestFit="1" customWidth="1"/>
    <col min="7439" max="7439" width="12" bestFit="1" customWidth="1"/>
    <col min="7440" max="7440" width="12.375" bestFit="1" customWidth="1"/>
    <col min="7441" max="7441" width="21.125" customWidth="1"/>
    <col min="7442" max="7442" width="12.375" bestFit="1" customWidth="1"/>
    <col min="7681" max="7681" width="15.375" bestFit="1" customWidth="1"/>
    <col min="7682" max="7682" width="37.625" bestFit="1" customWidth="1"/>
    <col min="7683" max="7683" width="8.125" customWidth="1"/>
    <col min="7684" max="7684" width="6.625" customWidth="1"/>
    <col min="7685" max="7685" width="6" customWidth="1"/>
    <col min="7686" max="7686" width="9.875" bestFit="1" customWidth="1"/>
    <col min="7687" max="7687" width="15.75" customWidth="1"/>
    <col min="7688" max="7688" width="0" hidden="1" customWidth="1"/>
    <col min="7689" max="7689" width="14.25" customWidth="1"/>
    <col min="7690" max="7690" width="13.625" bestFit="1" customWidth="1"/>
    <col min="7691" max="7691" width="13.5" bestFit="1" customWidth="1"/>
    <col min="7692" max="7692" width="15" bestFit="1" customWidth="1"/>
    <col min="7693" max="7694" width="12.375" bestFit="1" customWidth="1"/>
    <col min="7695" max="7695" width="12" bestFit="1" customWidth="1"/>
    <col min="7696" max="7696" width="12.375" bestFit="1" customWidth="1"/>
    <col min="7697" max="7697" width="21.125" customWidth="1"/>
    <col min="7698" max="7698" width="12.375" bestFit="1" customWidth="1"/>
    <col min="7937" max="7937" width="15.375" bestFit="1" customWidth="1"/>
    <col min="7938" max="7938" width="37.625" bestFit="1" customWidth="1"/>
    <col min="7939" max="7939" width="8.125" customWidth="1"/>
    <col min="7940" max="7940" width="6.625" customWidth="1"/>
    <col min="7941" max="7941" width="6" customWidth="1"/>
    <col min="7942" max="7942" width="9.875" bestFit="1" customWidth="1"/>
    <col min="7943" max="7943" width="15.75" customWidth="1"/>
    <col min="7944" max="7944" width="0" hidden="1" customWidth="1"/>
    <col min="7945" max="7945" width="14.25" customWidth="1"/>
    <col min="7946" max="7946" width="13.625" bestFit="1" customWidth="1"/>
    <col min="7947" max="7947" width="13.5" bestFit="1" customWidth="1"/>
    <col min="7948" max="7948" width="15" bestFit="1" customWidth="1"/>
    <col min="7949" max="7950" width="12.375" bestFit="1" customWidth="1"/>
    <col min="7951" max="7951" width="12" bestFit="1" customWidth="1"/>
    <col min="7952" max="7952" width="12.375" bestFit="1" customWidth="1"/>
    <col min="7953" max="7953" width="21.125" customWidth="1"/>
    <col min="7954" max="7954" width="12.375" bestFit="1" customWidth="1"/>
    <col min="8193" max="8193" width="15.375" bestFit="1" customWidth="1"/>
    <col min="8194" max="8194" width="37.625" bestFit="1" customWidth="1"/>
    <col min="8195" max="8195" width="8.125" customWidth="1"/>
    <col min="8196" max="8196" width="6.625" customWidth="1"/>
    <col min="8197" max="8197" width="6" customWidth="1"/>
    <col min="8198" max="8198" width="9.875" bestFit="1" customWidth="1"/>
    <col min="8199" max="8199" width="15.75" customWidth="1"/>
    <col min="8200" max="8200" width="0" hidden="1" customWidth="1"/>
    <col min="8201" max="8201" width="14.25" customWidth="1"/>
    <col min="8202" max="8202" width="13.625" bestFit="1" customWidth="1"/>
    <col min="8203" max="8203" width="13.5" bestFit="1" customWidth="1"/>
    <col min="8204" max="8204" width="15" bestFit="1" customWidth="1"/>
    <col min="8205" max="8206" width="12.375" bestFit="1" customWidth="1"/>
    <col min="8207" max="8207" width="12" bestFit="1" customWidth="1"/>
    <col min="8208" max="8208" width="12.375" bestFit="1" customWidth="1"/>
    <col min="8209" max="8209" width="21.125" customWidth="1"/>
    <col min="8210" max="8210" width="12.375" bestFit="1" customWidth="1"/>
    <col min="8449" max="8449" width="15.375" bestFit="1" customWidth="1"/>
    <col min="8450" max="8450" width="37.625" bestFit="1" customWidth="1"/>
    <col min="8451" max="8451" width="8.125" customWidth="1"/>
    <col min="8452" max="8452" width="6.625" customWidth="1"/>
    <col min="8453" max="8453" width="6" customWidth="1"/>
    <col min="8454" max="8454" width="9.875" bestFit="1" customWidth="1"/>
    <col min="8455" max="8455" width="15.75" customWidth="1"/>
    <col min="8456" max="8456" width="0" hidden="1" customWidth="1"/>
    <col min="8457" max="8457" width="14.25" customWidth="1"/>
    <col min="8458" max="8458" width="13.625" bestFit="1" customWidth="1"/>
    <col min="8459" max="8459" width="13.5" bestFit="1" customWidth="1"/>
    <col min="8460" max="8460" width="15" bestFit="1" customWidth="1"/>
    <col min="8461" max="8462" width="12.375" bestFit="1" customWidth="1"/>
    <col min="8463" max="8463" width="12" bestFit="1" customWidth="1"/>
    <col min="8464" max="8464" width="12.375" bestFit="1" customWidth="1"/>
    <col min="8465" max="8465" width="21.125" customWidth="1"/>
    <col min="8466" max="8466" width="12.375" bestFit="1" customWidth="1"/>
    <col min="8705" max="8705" width="15.375" bestFit="1" customWidth="1"/>
    <col min="8706" max="8706" width="37.625" bestFit="1" customWidth="1"/>
    <col min="8707" max="8707" width="8.125" customWidth="1"/>
    <col min="8708" max="8708" width="6.625" customWidth="1"/>
    <col min="8709" max="8709" width="6" customWidth="1"/>
    <col min="8710" max="8710" width="9.875" bestFit="1" customWidth="1"/>
    <col min="8711" max="8711" width="15.75" customWidth="1"/>
    <col min="8712" max="8712" width="0" hidden="1" customWidth="1"/>
    <col min="8713" max="8713" width="14.25" customWidth="1"/>
    <col min="8714" max="8714" width="13.625" bestFit="1" customWidth="1"/>
    <col min="8715" max="8715" width="13.5" bestFit="1" customWidth="1"/>
    <col min="8716" max="8716" width="15" bestFit="1" customWidth="1"/>
    <col min="8717" max="8718" width="12.375" bestFit="1" customWidth="1"/>
    <col min="8719" max="8719" width="12" bestFit="1" customWidth="1"/>
    <col min="8720" max="8720" width="12.375" bestFit="1" customWidth="1"/>
    <col min="8721" max="8721" width="21.125" customWidth="1"/>
    <col min="8722" max="8722" width="12.375" bestFit="1" customWidth="1"/>
    <col min="8961" max="8961" width="15.375" bestFit="1" customWidth="1"/>
    <col min="8962" max="8962" width="37.625" bestFit="1" customWidth="1"/>
    <col min="8963" max="8963" width="8.125" customWidth="1"/>
    <col min="8964" max="8964" width="6.625" customWidth="1"/>
    <col min="8965" max="8965" width="6" customWidth="1"/>
    <col min="8966" max="8966" width="9.875" bestFit="1" customWidth="1"/>
    <col min="8967" max="8967" width="15.75" customWidth="1"/>
    <col min="8968" max="8968" width="0" hidden="1" customWidth="1"/>
    <col min="8969" max="8969" width="14.25" customWidth="1"/>
    <col min="8970" max="8970" width="13.625" bestFit="1" customWidth="1"/>
    <col min="8971" max="8971" width="13.5" bestFit="1" customWidth="1"/>
    <col min="8972" max="8972" width="15" bestFit="1" customWidth="1"/>
    <col min="8973" max="8974" width="12.375" bestFit="1" customWidth="1"/>
    <col min="8975" max="8975" width="12" bestFit="1" customWidth="1"/>
    <col min="8976" max="8976" width="12.375" bestFit="1" customWidth="1"/>
    <col min="8977" max="8977" width="21.125" customWidth="1"/>
    <col min="8978" max="8978" width="12.375" bestFit="1" customWidth="1"/>
    <col min="9217" max="9217" width="15.375" bestFit="1" customWidth="1"/>
    <col min="9218" max="9218" width="37.625" bestFit="1" customWidth="1"/>
    <col min="9219" max="9219" width="8.125" customWidth="1"/>
    <col min="9220" max="9220" width="6.625" customWidth="1"/>
    <col min="9221" max="9221" width="6" customWidth="1"/>
    <col min="9222" max="9222" width="9.875" bestFit="1" customWidth="1"/>
    <col min="9223" max="9223" width="15.75" customWidth="1"/>
    <col min="9224" max="9224" width="0" hidden="1" customWidth="1"/>
    <col min="9225" max="9225" width="14.25" customWidth="1"/>
    <col min="9226" max="9226" width="13.625" bestFit="1" customWidth="1"/>
    <col min="9227" max="9227" width="13.5" bestFit="1" customWidth="1"/>
    <col min="9228" max="9228" width="15" bestFit="1" customWidth="1"/>
    <col min="9229" max="9230" width="12.375" bestFit="1" customWidth="1"/>
    <col min="9231" max="9231" width="12" bestFit="1" customWidth="1"/>
    <col min="9232" max="9232" width="12.375" bestFit="1" customWidth="1"/>
    <col min="9233" max="9233" width="21.125" customWidth="1"/>
    <col min="9234" max="9234" width="12.375" bestFit="1" customWidth="1"/>
    <col min="9473" max="9473" width="15.375" bestFit="1" customWidth="1"/>
    <col min="9474" max="9474" width="37.625" bestFit="1" customWidth="1"/>
    <col min="9475" max="9475" width="8.125" customWidth="1"/>
    <col min="9476" max="9476" width="6.625" customWidth="1"/>
    <col min="9477" max="9477" width="6" customWidth="1"/>
    <col min="9478" max="9478" width="9.875" bestFit="1" customWidth="1"/>
    <col min="9479" max="9479" width="15.75" customWidth="1"/>
    <col min="9480" max="9480" width="0" hidden="1" customWidth="1"/>
    <col min="9481" max="9481" width="14.25" customWidth="1"/>
    <col min="9482" max="9482" width="13.625" bestFit="1" customWidth="1"/>
    <col min="9483" max="9483" width="13.5" bestFit="1" customWidth="1"/>
    <col min="9484" max="9484" width="15" bestFit="1" customWidth="1"/>
    <col min="9485" max="9486" width="12.375" bestFit="1" customWidth="1"/>
    <col min="9487" max="9487" width="12" bestFit="1" customWidth="1"/>
    <col min="9488" max="9488" width="12.375" bestFit="1" customWidth="1"/>
    <col min="9489" max="9489" width="21.125" customWidth="1"/>
    <col min="9490" max="9490" width="12.375" bestFit="1" customWidth="1"/>
    <col min="9729" max="9729" width="15.375" bestFit="1" customWidth="1"/>
    <col min="9730" max="9730" width="37.625" bestFit="1" customWidth="1"/>
    <col min="9731" max="9731" width="8.125" customWidth="1"/>
    <col min="9732" max="9732" width="6.625" customWidth="1"/>
    <col min="9733" max="9733" width="6" customWidth="1"/>
    <col min="9734" max="9734" width="9.875" bestFit="1" customWidth="1"/>
    <col min="9735" max="9735" width="15.75" customWidth="1"/>
    <col min="9736" max="9736" width="0" hidden="1" customWidth="1"/>
    <col min="9737" max="9737" width="14.25" customWidth="1"/>
    <col min="9738" max="9738" width="13.625" bestFit="1" customWidth="1"/>
    <col min="9739" max="9739" width="13.5" bestFit="1" customWidth="1"/>
    <col min="9740" max="9740" width="15" bestFit="1" customWidth="1"/>
    <col min="9741" max="9742" width="12.375" bestFit="1" customWidth="1"/>
    <col min="9743" max="9743" width="12" bestFit="1" customWidth="1"/>
    <col min="9744" max="9744" width="12.375" bestFit="1" customWidth="1"/>
    <col min="9745" max="9745" width="21.125" customWidth="1"/>
    <col min="9746" max="9746" width="12.375" bestFit="1" customWidth="1"/>
    <col min="9985" max="9985" width="15.375" bestFit="1" customWidth="1"/>
    <col min="9986" max="9986" width="37.625" bestFit="1" customWidth="1"/>
    <col min="9987" max="9987" width="8.125" customWidth="1"/>
    <col min="9988" max="9988" width="6.625" customWidth="1"/>
    <col min="9989" max="9989" width="6" customWidth="1"/>
    <col min="9990" max="9990" width="9.875" bestFit="1" customWidth="1"/>
    <col min="9991" max="9991" width="15.75" customWidth="1"/>
    <col min="9992" max="9992" width="0" hidden="1" customWidth="1"/>
    <col min="9993" max="9993" width="14.25" customWidth="1"/>
    <col min="9994" max="9994" width="13.625" bestFit="1" customWidth="1"/>
    <col min="9995" max="9995" width="13.5" bestFit="1" customWidth="1"/>
    <col min="9996" max="9996" width="15" bestFit="1" customWidth="1"/>
    <col min="9997" max="9998" width="12.375" bestFit="1" customWidth="1"/>
    <col min="9999" max="9999" width="12" bestFit="1" customWidth="1"/>
    <col min="10000" max="10000" width="12.375" bestFit="1" customWidth="1"/>
    <col min="10001" max="10001" width="21.125" customWidth="1"/>
    <col min="10002" max="10002" width="12.375" bestFit="1" customWidth="1"/>
    <col min="10241" max="10241" width="15.375" bestFit="1" customWidth="1"/>
    <col min="10242" max="10242" width="37.625" bestFit="1" customWidth="1"/>
    <col min="10243" max="10243" width="8.125" customWidth="1"/>
    <col min="10244" max="10244" width="6.625" customWidth="1"/>
    <col min="10245" max="10245" width="6" customWidth="1"/>
    <col min="10246" max="10246" width="9.875" bestFit="1" customWidth="1"/>
    <col min="10247" max="10247" width="15.75" customWidth="1"/>
    <col min="10248" max="10248" width="0" hidden="1" customWidth="1"/>
    <col min="10249" max="10249" width="14.25" customWidth="1"/>
    <col min="10250" max="10250" width="13.625" bestFit="1" customWidth="1"/>
    <col min="10251" max="10251" width="13.5" bestFit="1" customWidth="1"/>
    <col min="10252" max="10252" width="15" bestFit="1" customWidth="1"/>
    <col min="10253" max="10254" width="12.375" bestFit="1" customWidth="1"/>
    <col min="10255" max="10255" width="12" bestFit="1" customWidth="1"/>
    <col min="10256" max="10256" width="12.375" bestFit="1" customWidth="1"/>
    <col min="10257" max="10257" width="21.125" customWidth="1"/>
    <col min="10258" max="10258" width="12.375" bestFit="1" customWidth="1"/>
    <col min="10497" max="10497" width="15.375" bestFit="1" customWidth="1"/>
    <col min="10498" max="10498" width="37.625" bestFit="1" customWidth="1"/>
    <col min="10499" max="10499" width="8.125" customWidth="1"/>
    <col min="10500" max="10500" width="6.625" customWidth="1"/>
    <col min="10501" max="10501" width="6" customWidth="1"/>
    <col min="10502" max="10502" width="9.875" bestFit="1" customWidth="1"/>
    <col min="10503" max="10503" width="15.75" customWidth="1"/>
    <col min="10504" max="10504" width="0" hidden="1" customWidth="1"/>
    <col min="10505" max="10505" width="14.25" customWidth="1"/>
    <col min="10506" max="10506" width="13.625" bestFit="1" customWidth="1"/>
    <col min="10507" max="10507" width="13.5" bestFit="1" customWidth="1"/>
    <col min="10508" max="10508" width="15" bestFit="1" customWidth="1"/>
    <col min="10509" max="10510" width="12.375" bestFit="1" customWidth="1"/>
    <col min="10511" max="10511" width="12" bestFit="1" customWidth="1"/>
    <col min="10512" max="10512" width="12.375" bestFit="1" customWidth="1"/>
    <col min="10513" max="10513" width="21.125" customWidth="1"/>
    <col min="10514" max="10514" width="12.375" bestFit="1" customWidth="1"/>
    <col min="10753" max="10753" width="15.375" bestFit="1" customWidth="1"/>
    <col min="10754" max="10754" width="37.625" bestFit="1" customWidth="1"/>
    <col min="10755" max="10755" width="8.125" customWidth="1"/>
    <col min="10756" max="10756" width="6.625" customWidth="1"/>
    <col min="10757" max="10757" width="6" customWidth="1"/>
    <col min="10758" max="10758" width="9.875" bestFit="1" customWidth="1"/>
    <col min="10759" max="10759" width="15.75" customWidth="1"/>
    <col min="10760" max="10760" width="0" hidden="1" customWidth="1"/>
    <col min="10761" max="10761" width="14.25" customWidth="1"/>
    <col min="10762" max="10762" width="13.625" bestFit="1" customWidth="1"/>
    <col min="10763" max="10763" width="13.5" bestFit="1" customWidth="1"/>
    <col min="10764" max="10764" width="15" bestFit="1" customWidth="1"/>
    <col min="10765" max="10766" width="12.375" bestFit="1" customWidth="1"/>
    <col min="10767" max="10767" width="12" bestFit="1" customWidth="1"/>
    <col min="10768" max="10768" width="12.375" bestFit="1" customWidth="1"/>
    <col min="10769" max="10769" width="21.125" customWidth="1"/>
    <col min="10770" max="10770" width="12.375" bestFit="1" customWidth="1"/>
    <col min="11009" max="11009" width="15.375" bestFit="1" customWidth="1"/>
    <col min="11010" max="11010" width="37.625" bestFit="1" customWidth="1"/>
    <col min="11011" max="11011" width="8.125" customWidth="1"/>
    <col min="11012" max="11012" width="6.625" customWidth="1"/>
    <col min="11013" max="11013" width="6" customWidth="1"/>
    <col min="11014" max="11014" width="9.875" bestFit="1" customWidth="1"/>
    <col min="11015" max="11015" width="15.75" customWidth="1"/>
    <col min="11016" max="11016" width="0" hidden="1" customWidth="1"/>
    <col min="11017" max="11017" width="14.25" customWidth="1"/>
    <col min="11018" max="11018" width="13.625" bestFit="1" customWidth="1"/>
    <col min="11019" max="11019" width="13.5" bestFit="1" customWidth="1"/>
    <col min="11020" max="11020" width="15" bestFit="1" customWidth="1"/>
    <col min="11021" max="11022" width="12.375" bestFit="1" customWidth="1"/>
    <col min="11023" max="11023" width="12" bestFit="1" customWidth="1"/>
    <col min="11024" max="11024" width="12.375" bestFit="1" customWidth="1"/>
    <col min="11025" max="11025" width="21.125" customWidth="1"/>
    <col min="11026" max="11026" width="12.375" bestFit="1" customWidth="1"/>
    <col min="11265" max="11265" width="15.375" bestFit="1" customWidth="1"/>
    <col min="11266" max="11266" width="37.625" bestFit="1" customWidth="1"/>
    <col min="11267" max="11267" width="8.125" customWidth="1"/>
    <col min="11268" max="11268" width="6.625" customWidth="1"/>
    <col min="11269" max="11269" width="6" customWidth="1"/>
    <col min="11270" max="11270" width="9.875" bestFit="1" customWidth="1"/>
    <col min="11271" max="11271" width="15.75" customWidth="1"/>
    <col min="11272" max="11272" width="0" hidden="1" customWidth="1"/>
    <col min="11273" max="11273" width="14.25" customWidth="1"/>
    <col min="11274" max="11274" width="13.625" bestFit="1" customWidth="1"/>
    <col min="11275" max="11275" width="13.5" bestFit="1" customWidth="1"/>
    <col min="11276" max="11276" width="15" bestFit="1" customWidth="1"/>
    <col min="11277" max="11278" width="12.375" bestFit="1" customWidth="1"/>
    <col min="11279" max="11279" width="12" bestFit="1" customWidth="1"/>
    <col min="11280" max="11280" width="12.375" bestFit="1" customWidth="1"/>
    <col min="11281" max="11281" width="21.125" customWidth="1"/>
    <col min="11282" max="11282" width="12.375" bestFit="1" customWidth="1"/>
    <col min="11521" max="11521" width="15.375" bestFit="1" customWidth="1"/>
    <col min="11522" max="11522" width="37.625" bestFit="1" customWidth="1"/>
    <col min="11523" max="11523" width="8.125" customWidth="1"/>
    <col min="11524" max="11524" width="6.625" customWidth="1"/>
    <col min="11525" max="11525" width="6" customWidth="1"/>
    <col min="11526" max="11526" width="9.875" bestFit="1" customWidth="1"/>
    <col min="11527" max="11527" width="15.75" customWidth="1"/>
    <col min="11528" max="11528" width="0" hidden="1" customWidth="1"/>
    <col min="11529" max="11529" width="14.25" customWidth="1"/>
    <col min="11530" max="11530" width="13.625" bestFit="1" customWidth="1"/>
    <col min="11531" max="11531" width="13.5" bestFit="1" customWidth="1"/>
    <col min="11532" max="11532" width="15" bestFit="1" customWidth="1"/>
    <col min="11533" max="11534" width="12.375" bestFit="1" customWidth="1"/>
    <col min="11535" max="11535" width="12" bestFit="1" customWidth="1"/>
    <col min="11536" max="11536" width="12.375" bestFit="1" customWidth="1"/>
    <col min="11537" max="11537" width="21.125" customWidth="1"/>
    <col min="11538" max="11538" width="12.375" bestFit="1" customWidth="1"/>
    <col min="11777" max="11777" width="15.375" bestFit="1" customWidth="1"/>
    <col min="11778" max="11778" width="37.625" bestFit="1" customWidth="1"/>
    <col min="11779" max="11779" width="8.125" customWidth="1"/>
    <col min="11780" max="11780" width="6.625" customWidth="1"/>
    <col min="11781" max="11781" width="6" customWidth="1"/>
    <col min="11782" max="11782" width="9.875" bestFit="1" customWidth="1"/>
    <col min="11783" max="11783" width="15.75" customWidth="1"/>
    <col min="11784" max="11784" width="0" hidden="1" customWidth="1"/>
    <col min="11785" max="11785" width="14.25" customWidth="1"/>
    <col min="11786" max="11786" width="13.625" bestFit="1" customWidth="1"/>
    <col min="11787" max="11787" width="13.5" bestFit="1" customWidth="1"/>
    <col min="11788" max="11788" width="15" bestFit="1" customWidth="1"/>
    <col min="11789" max="11790" width="12.375" bestFit="1" customWidth="1"/>
    <col min="11791" max="11791" width="12" bestFit="1" customWidth="1"/>
    <col min="11792" max="11792" width="12.375" bestFit="1" customWidth="1"/>
    <col min="11793" max="11793" width="21.125" customWidth="1"/>
    <col min="11794" max="11794" width="12.375" bestFit="1" customWidth="1"/>
    <col min="12033" max="12033" width="15.375" bestFit="1" customWidth="1"/>
    <col min="12034" max="12034" width="37.625" bestFit="1" customWidth="1"/>
    <col min="12035" max="12035" width="8.125" customWidth="1"/>
    <col min="12036" max="12036" width="6.625" customWidth="1"/>
    <col min="12037" max="12037" width="6" customWidth="1"/>
    <col min="12038" max="12038" width="9.875" bestFit="1" customWidth="1"/>
    <col min="12039" max="12039" width="15.75" customWidth="1"/>
    <col min="12040" max="12040" width="0" hidden="1" customWidth="1"/>
    <col min="12041" max="12041" width="14.25" customWidth="1"/>
    <col min="12042" max="12042" width="13.625" bestFit="1" customWidth="1"/>
    <col min="12043" max="12043" width="13.5" bestFit="1" customWidth="1"/>
    <col min="12044" max="12044" width="15" bestFit="1" customWidth="1"/>
    <col min="12045" max="12046" width="12.375" bestFit="1" customWidth="1"/>
    <col min="12047" max="12047" width="12" bestFit="1" customWidth="1"/>
    <col min="12048" max="12048" width="12.375" bestFit="1" customWidth="1"/>
    <col min="12049" max="12049" width="21.125" customWidth="1"/>
    <col min="12050" max="12050" width="12.375" bestFit="1" customWidth="1"/>
    <col min="12289" max="12289" width="15.375" bestFit="1" customWidth="1"/>
    <col min="12290" max="12290" width="37.625" bestFit="1" customWidth="1"/>
    <col min="12291" max="12291" width="8.125" customWidth="1"/>
    <col min="12292" max="12292" width="6.625" customWidth="1"/>
    <col min="12293" max="12293" width="6" customWidth="1"/>
    <col min="12294" max="12294" width="9.875" bestFit="1" customWidth="1"/>
    <col min="12295" max="12295" width="15.75" customWidth="1"/>
    <col min="12296" max="12296" width="0" hidden="1" customWidth="1"/>
    <col min="12297" max="12297" width="14.25" customWidth="1"/>
    <col min="12298" max="12298" width="13.625" bestFit="1" customWidth="1"/>
    <col min="12299" max="12299" width="13.5" bestFit="1" customWidth="1"/>
    <col min="12300" max="12300" width="15" bestFit="1" customWidth="1"/>
    <col min="12301" max="12302" width="12.375" bestFit="1" customWidth="1"/>
    <col min="12303" max="12303" width="12" bestFit="1" customWidth="1"/>
    <col min="12304" max="12304" width="12.375" bestFit="1" customWidth="1"/>
    <col min="12305" max="12305" width="21.125" customWidth="1"/>
    <col min="12306" max="12306" width="12.375" bestFit="1" customWidth="1"/>
    <col min="12545" max="12545" width="15.375" bestFit="1" customWidth="1"/>
    <col min="12546" max="12546" width="37.625" bestFit="1" customWidth="1"/>
    <col min="12547" max="12547" width="8.125" customWidth="1"/>
    <col min="12548" max="12548" width="6.625" customWidth="1"/>
    <col min="12549" max="12549" width="6" customWidth="1"/>
    <col min="12550" max="12550" width="9.875" bestFit="1" customWidth="1"/>
    <col min="12551" max="12551" width="15.75" customWidth="1"/>
    <col min="12552" max="12552" width="0" hidden="1" customWidth="1"/>
    <col min="12553" max="12553" width="14.25" customWidth="1"/>
    <col min="12554" max="12554" width="13.625" bestFit="1" customWidth="1"/>
    <col min="12555" max="12555" width="13.5" bestFit="1" customWidth="1"/>
    <col min="12556" max="12556" width="15" bestFit="1" customWidth="1"/>
    <col min="12557" max="12558" width="12.375" bestFit="1" customWidth="1"/>
    <col min="12559" max="12559" width="12" bestFit="1" customWidth="1"/>
    <col min="12560" max="12560" width="12.375" bestFit="1" customWidth="1"/>
    <col min="12561" max="12561" width="21.125" customWidth="1"/>
    <col min="12562" max="12562" width="12.375" bestFit="1" customWidth="1"/>
    <col min="12801" max="12801" width="15.375" bestFit="1" customWidth="1"/>
    <col min="12802" max="12802" width="37.625" bestFit="1" customWidth="1"/>
    <col min="12803" max="12803" width="8.125" customWidth="1"/>
    <col min="12804" max="12804" width="6.625" customWidth="1"/>
    <col min="12805" max="12805" width="6" customWidth="1"/>
    <col min="12806" max="12806" width="9.875" bestFit="1" customWidth="1"/>
    <col min="12807" max="12807" width="15.75" customWidth="1"/>
    <col min="12808" max="12808" width="0" hidden="1" customWidth="1"/>
    <col min="12809" max="12809" width="14.25" customWidth="1"/>
    <col min="12810" max="12810" width="13.625" bestFit="1" customWidth="1"/>
    <col min="12811" max="12811" width="13.5" bestFit="1" customWidth="1"/>
    <col min="12812" max="12812" width="15" bestFit="1" customWidth="1"/>
    <col min="12813" max="12814" width="12.375" bestFit="1" customWidth="1"/>
    <col min="12815" max="12815" width="12" bestFit="1" customWidth="1"/>
    <col min="12816" max="12816" width="12.375" bestFit="1" customWidth="1"/>
    <col min="12817" max="12817" width="21.125" customWidth="1"/>
    <col min="12818" max="12818" width="12.375" bestFit="1" customWidth="1"/>
    <col min="13057" max="13057" width="15.375" bestFit="1" customWidth="1"/>
    <col min="13058" max="13058" width="37.625" bestFit="1" customWidth="1"/>
    <col min="13059" max="13059" width="8.125" customWidth="1"/>
    <col min="13060" max="13060" width="6.625" customWidth="1"/>
    <col min="13061" max="13061" width="6" customWidth="1"/>
    <col min="13062" max="13062" width="9.875" bestFit="1" customWidth="1"/>
    <col min="13063" max="13063" width="15.75" customWidth="1"/>
    <col min="13064" max="13064" width="0" hidden="1" customWidth="1"/>
    <col min="13065" max="13065" width="14.25" customWidth="1"/>
    <col min="13066" max="13066" width="13.625" bestFit="1" customWidth="1"/>
    <col min="13067" max="13067" width="13.5" bestFit="1" customWidth="1"/>
    <col min="13068" max="13068" width="15" bestFit="1" customWidth="1"/>
    <col min="13069" max="13070" width="12.375" bestFit="1" customWidth="1"/>
    <col min="13071" max="13071" width="12" bestFit="1" customWidth="1"/>
    <col min="13072" max="13072" width="12.375" bestFit="1" customWidth="1"/>
    <col min="13073" max="13073" width="21.125" customWidth="1"/>
    <col min="13074" max="13074" width="12.375" bestFit="1" customWidth="1"/>
    <col min="13313" max="13313" width="15.375" bestFit="1" customWidth="1"/>
    <col min="13314" max="13314" width="37.625" bestFit="1" customWidth="1"/>
    <col min="13315" max="13315" width="8.125" customWidth="1"/>
    <col min="13316" max="13316" width="6.625" customWidth="1"/>
    <col min="13317" max="13317" width="6" customWidth="1"/>
    <col min="13318" max="13318" width="9.875" bestFit="1" customWidth="1"/>
    <col min="13319" max="13319" width="15.75" customWidth="1"/>
    <col min="13320" max="13320" width="0" hidden="1" customWidth="1"/>
    <col min="13321" max="13321" width="14.25" customWidth="1"/>
    <col min="13322" max="13322" width="13.625" bestFit="1" customWidth="1"/>
    <col min="13323" max="13323" width="13.5" bestFit="1" customWidth="1"/>
    <col min="13324" max="13324" width="15" bestFit="1" customWidth="1"/>
    <col min="13325" max="13326" width="12.375" bestFit="1" customWidth="1"/>
    <col min="13327" max="13327" width="12" bestFit="1" customWidth="1"/>
    <col min="13328" max="13328" width="12.375" bestFit="1" customWidth="1"/>
    <col min="13329" max="13329" width="21.125" customWidth="1"/>
    <col min="13330" max="13330" width="12.375" bestFit="1" customWidth="1"/>
    <col min="13569" max="13569" width="15.375" bestFit="1" customWidth="1"/>
    <col min="13570" max="13570" width="37.625" bestFit="1" customWidth="1"/>
    <col min="13571" max="13571" width="8.125" customWidth="1"/>
    <col min="13572" max="13572" width="6.625" customWidth="1"/>
    <col min="13573" max="13573" width="6" customWidth="1"/>
    <col min="13574" max="13574" width="9.875" bestFit="1" customWidth="1"/>
    <col min="13575" max="13575" width="15.75" customWidth="1"/>
    <col min="13576" max="13576" width="0" hidden="1" customWidth="1"/>
    <col min="13577" max="13577" width="14.25" customWidth="1"/>
    <col min="13578" max="13578" width="13.625" bestFit="1" customWidth="1"/>
    <col min="13579" max="13579" width="13.5" bestFit="1" customWidth="1"/>
    <col min="13580" max="13580" width="15" bestFit="1" customWidth="1"/>
    <col min="13581" max="13582" width="12.375" bestFit="1" customWidth="1"/>
    <col min="13583" max="13583" width="12" bestFit="1" customWidth="1"/>
    <col min="13584" max="13584" width="12.375" bestFit="1" customWidth="1"/>
    <col min="13585" max="13585" width="21.125" customWidth="1"/>
    <col min="13586" max="13586" width="12.375" bestFit="1" customWidth="1"/>
    <col min="13825" max="13825" width="15.375" bestFit="1" customWidth="1"/>
    <col min="13826" max="13826" width="37.625" bestFit="1" customWidth="1"/>
    <col min="13827" max="13827" width="8.125" customWidth="1"/>
    <col min="13828" max="13828" width="6.625" customWidth="1"/>
    <col min="13829" max="13829" width="6" customWidth="1"/>
    <col min="13830" max="13830" width="9.875" bestFit="1" customWidth="1"/>
    <col min="13831" max="13831" width="15.75" customWidth="1"/>
    <col min="13832" max="13832" width="0" hidden="1" customWidth="1"/>
    <col min="13833" max="13833" width="14.25" customWidth="1"/>
    <col min="13834" max="13834" width="13.625" bestFit="1" customWidth="1"/>
    <col min="13835" max="13835" width="13.5" bestFit="1" customWidth="1"/>
    <col min="13836" max="13836" width="15" bestFit="1" customWidth="1"/>
    <col min="13837" max="13838" width="12.375" bestFit="1" customWidth="1"/>
    <col min="13839" max="13839" width="12" bestFit="1" customWidth="1"/>
    <col min="13840" max="13840" width="12.375" bestFit="1" customWidth="1"/>
    <col min="13841" max="13841" width="21.125" customWidth="1"/>
    <col min="13842" max="13842" width="12.375" bestFit="1" customWidth="1"/>
    <col min="14081" max="14081" width="15.375" bestFit="1" customWidth="1"/>
    <col min="14082" max="14082" width="37.625" bestFit="1" customWidth="1"/>
    <col min="14083" max="14083" width="8.125" customWidth="1"/>
    <col min="14084" max="14084" width="6.625" customWidth="1"/>
    <col min="14085" max="14085" width="6" customWidth="1"/>
    <col min="14086" max="14086" width="9.875" bestFit="1" customWidth="1"/>
    <col min="14087" max="14087" width="15.75" customWidth="1"/>
    <col min="14088" max="14088" width="0" hidden="1" customWidth="1"/>
    <col min="14089" max="14089" width="14.25" customWidth="1"/>
    <col min="14090" max="14090" width="13.625" bestFit="1" customWidth="1"/>
    <col min="14091" max="14091" width="13.5" bestFit="1" customWidth="1"/>
    <col min="14092" max="14092" width="15" bestFit="1" customWidth="1"/>
    <col min="14093" max="14094" width="12.375" bestFit="1" customWidth="1"/>
    <col min="14095" max="14095" width="12" bestFit="1" customWidth="1"/>
    <col min="14096" max="14096" width="12.375" bestFit="1" customWidth="1"/>
    <col min="14097" max="14097" width="21.125" customWidth="1"/>
    <col min="14098" max="14098" width="12.375" bestFit="1" customWidth="1"/>
    <col min="14337" max="14337" width="15.375" bestFit="1" customWidth="1"/>
    <col min="14338" max="14338" width="37.625" bestFit="1" customWidth="1"/>
    <col min="14339" max="14339" width="8.125" customWidth="1"/>
    <col min="14340" max="14340" width="6.625" customWidth="1"/>
    <col min="14341" max="14341" width="6" customWidth="1"/>
    <col min="14342" max="14342" width="9.875" bestFit="1" customWidth="1"/>
    <col min="14343" max="14343" width="15.75" customWidth="1"/>
    <col min="14344" max="14344" width="0" hidden="1" customWidth="1"/>
    <col min="14345" max="14345" width="14.25" customWidth="1"/>
    <col min="14346" max="14346" width="13.625" bestFit="1" customWidth="1"/>
    <col min="14347" max="14347" width="13.5" bestFit="1" customWidth="1"/>
    <col min="14348" max="14348" width="15" bestFit="1" customWidth="1"/>
    <col min="14349" max="14350" width="12.375" bestFit="1" customWidth="1"/>
    <col min="14351" max="14351" width="12" bestFit="1" customWidth="1"/>
    <col min="14352" max="14352" width="12.375" bestFit="1" customWidth="1"/>
    <col min="14353" max="14353" width="21.125" customWidth="1"/>
    <col min="14354" max="14354" width="12.375" bestFit="1" customWidth="1"/>
    <col min="14593" max="14593" width="15.375" bestFit="1" customWidth="1"/>
    <col min="14594" max="14594" width="37.625" bestFit="1" customWidth="1"/>
    <col min="14595" max="14595" width="8.125" customWidth="1"/>
    <col min="14596" max="14596" width="6.625" customWidth="1"/>
    <col min="14597" max="14597" width="6" customWidth="1"/>
    <col min="14598" max="14598" width="9.875" bestFit="1" customWidth="1"/>
    <col min="14599" max="14599" width="15.75" customWidth="1"/>
    <col min="14600" max="14600" width="0" hidden="1" customWidth="1"/>
    <col min="14601" max="14601" width="14.25" customWidth="1"/>
    <col min="14602" max="14602" width="13.625" bestFit="1" customWidth="1"/>
    <col min="14603" max="14603" width="13.5" bestFit="1" customWidth="1"/>
    <col min="14604" max="14604" width="15" bestFit="1" customWidth="1"/>
    <col min="14605" max="14606" width="12.375" bestFit="1" customWidth="1"/>
    <col min="14607" max="14607" width="12" bestFit="1" customWidth="1"/>
    <col min="14608" max="14608" width="12.375" bestFit="1" customWidth="1"/>
    <col min="14609" max="14609" width="21.125" customWidth="1"/>
    <col min="14610" max="14610" width="12.375" bestFit="1" customWidth="1"/>
    <col min="14849" max="14849" width="15.375" bestFit="1" customWidth="1"/>
    <col min="14850" max="14850" width="37.625" bestFit="1" customWidth="1"/>
    <col min="14851" max="14851" width="8.125" customWidth="1"/>
    <col min="14852" max="14852" width="6.625" customWidth="1"/>
    <col min="14853" max="14853" width="6" customWidth="1"/>
    <col min="14854" max="14854" width="9.875" bestFit="1" customWidth="1"/>
    <col min="14855" max="14855" width="15.75" customWidth="1"/>
    <col min="14856" max="14856" width="0" hidden="1" customWidth="1"/>
    <col min="14857" max="14857" width="14.25" customWidth="1"/>
    <col min="14858" max="14858" width="13.625" bestFit="1" customWidth="1"/>
    <col min="14859" max="14859" width="13.5" bestFit="1" customWidth="1"/>
    <col min="14860" max="14860" width="15" bestFit="1" customWidth="1"/>
    <col min="14861" max="14862" width="12.375" bestFit="1" customWidth="1"/>
    <col min="14863" max="14863" width="12" bestFit="1" customWidth="1"/>
    <col min="14864" max="14864" width="12.375" bestFit="1" customWidth="1"/>
    <col min="14865" max="14865" width="21.125" customWidth="1"/>
    <col min="14866" max="14866" width="12.375" bestFit="1" customWidth="1"/>
    <col min="15105" max="15105" width="15.375" bestFit="1" customWidth="1"/>
    <col min="15106" max="15106" width="37.625" bestFit="1" customWidth="1"/>
    <col min="15107" max="15107" width="8.125" customWidth="1"/>
    <col min="15108" max="15108" width="6.625" customWidth="1"/>
    <col min="15109" max="15109" width="6" customWidth="1"/>
    <col min="15110" max="15110" width="9.875" bestFit="1" customWidth="1"/>
    <col min="15111" max="15111" width="15.75" customWidth="1"/>
    <col min="15112" max="15112" width="0" hidden="1" customWidth="1"/>
    <col min="15113" max="15113" width="14.25" customWidth="1"/>
    <col min="15114" max="15114" width="13.625" bestFit="1" customWidth="1"/>
    <col min="15115" max="15115" width="13.5" bestFit="1" customWidth="1"/>
    <col min="15116" max="15116" width="15" bestFit="1" customWidth="1"/>
    <col min="15117" max="15118" width="12.375" bestFit="1" customWidth="1"/>
    <col min="15119" max="15119" width="12" bestFit="1" customWidth="1"/>
    <col min="15120" max="15120" width="12.375" bestFit="1" customWidth="1"/>
    <col min="15121" max="15121" width="21.125" customWidth="1"/>
    <col min="15122" max="15122" width="12.375" bestFit="1" customWidth="1"/>
    <col min="15361" max="15361" width="15.375" bestFit="1" customWidth="1"/>
    <col min="15362" max="15362" width="37.625" bestFit="1" customWidth="1"/>
    <col min="15363" max="15363" width="8.125" customWidth="1"/>
    <col min="15364" max="15364" width="6.625" customWidth="1"/>
    <col min="15365" max="15365" width="6" customWidth="1"/>
    <col min="15366" max="15366" width="9.875" bestFit="1" customWidth="1"/>
    <col min="15367" max="15367" width="15.75" customWidth="1"/>
    <col min="15368" max="15368" width="0" hidden="1" customWidth="1"/>
    <col min="15369" max="15369" width="14.25" customWidth="1"/>
    <col min="15370" max="15370" width="13.625" bestFit="1" customWidth="1"/>
    <col min="15371" max="15371" width="13.5" bestFit="1" customWidth="1"/>
    <col min="15372" max="15372" width="15" bestFit="1" customWidth="1"/>
    <col min="15373" max="15374" width="12.375" bestFit="1" customWidth="1"/>
    <col min="15375" max="15375" width="12" bestFit="1" customWidth="1"/>
    <col min="15376" max="15376" width="12.375" bestFit="1" customWidth="1"/>
    <col min="15377" max="15377" width="21.125" customWidth="1"/>
    <col min="15378" max="15378" width="12.375" bestFit="1" customWidth="1"/>
    <col min="15617" max="15617" width="15.375" bestFit="1" customWidth="1"/>
    <col min="15618" max="15618" width="37.625" bestFit="1" customWidth="1"/>
    <col min="15619" max="15619" width="8.125" customWidth="1"/>
    <col min="15620" max="15620" width="6.625" customWidth="1"/>
    <col min="15621" max="15621" width="6" customWidth="1"/>
    <col min="15622" max="15622" width="9.875" bestFit="1" customWidth="1"/>
    <col min="15623" max="15623" width="15.75" customWidth="1"/>
    <col min="15624" max="15624" width="0" hidden="1" customWidth="1"/>
    <col min="15625" max="15625" width="14.25" customWidth="1"/>
    <col min="15626" max="15626" width="13.625" bestFit="1" customWidth="1"/>
    <col min="15627" max="15627" width="13.5" bestFit="1" customWidth="1"/>
    <col min="15628" max="15628" width="15" bestFit="1" customWidth="1"/>
    <col min="15629" max="15630" width="12.375" bestFit="1" customWidth="1"/>
    <col min="15631" max="15631" width="12" bestFit="1" customWidth="1"/>
    <col min="15632" max="15632" width="12.375" bestFit="1" customWidth="1"/>
    <col min="15633" max="15633" width="21.125" customWidth="1"/>
    <col min="15634" max="15634" width="12.375" bestFit="1" customWidth="1"/>
    <col min="15873" max="15873" width="15.375" bestFit="1" customWidth="1"/>
    <col min="15874" max="15874" width="37.625" bestFit="1" customWidth="1"/>
    <col min="15875" max="15875" width="8.125" customWidth="1"/>
    <col min="15876" max="15876" width="6.625" customWidth="1"/>
    <col min="15877" max="15877" width="6" customWidth="1"/>
    <col min="15878" max="15878" width="9.875" bestFit="1" customWidth="1"/>
    <col min="15879" max="15879" width="15.75" customWidth="1"/>
    <col min="15880" max="15880" width="0" hidden="1" customWidth="1"/>
    <col min="15881" max="15881" width="14.25" customWidth="1"/>
    <col min="15882" max="15882" width="13.625" bestFit="1" customWidth="1"/>
    <col min="15883" max="15883" width="13.5" bestFit="1" customWidth="1"/>
    <col min="15884" max="15884" width="15" bestFit="1" customWidth="1"/>
    <col min="15885" max="15886" width="12.375" bestFit="1" customWidth="1"/>
    <col min="15887" max="15887" width="12" bestFit="1" customWidth="1"/>
    <col min="15888" max="15888" width="12.375" bestFit="1" customWidth="1"/>
    <col min="15889" max="15889" width="21.125" customWidth="1"/>
    <col min="15890" max="15890" width="12.375" bestFit="1" customWidth="1"/>
    <col min="16129" max="16129" width="15.375" bestFit="1" customWidth="1"/>
    <col min="16130" max="16130" width="37.625" bestFit="1" customWidth="1"/>
    <col min="16131" max="16131" width="8.125" customWidth="1"/>
    <col min="16132" max="16132" width="6.625" customWidth="1"/>
    <col min="16133" max="16133" width="6" customWidth="1"/>
    <col min="16134" max="16134" width="9.875" bestFit="1" customWidth="1"/>
    <col min="16135" max="16135" width="15.75" customWidth="1"/>
    <col min="16136" max="16136" width="0" hidden="1" customWidth="1"/>
    <col min="16137" max="16137" width="14.25" customWidth="1"/>
    <col min="16138" max="16138" width="13.625" bestFit="1" customWidth="1"/>
    <col min="16139" max="16139" width="13.5" bestFit="1" customWidth="1"/>
    <col min="16140" max="16140" width="15" bestFit="1" customWidth="1"/>
    <col min="16141" max="16142" width="12.375" bestFit="1" customWidth="1"/>
    <col min="16143" max="16143" width="12" bestFit="1" customWidth="1"/>
    <col min="16144" max="16144" width="12.375" bestFit="1" customWidth="1"/>
    <col min="16145" max="16145" width="21.125" customWidth="1"/>
    <col min="16146" max="16146" width="12.375" bestFit="1" customWidth="1"/>
  </cols>
  <sheetData>
    <row r="1" spans="1:17" ht="15.75">
      <c r="A1" s="3" t="s">
        <v>470</v>
      </c>
      <c r="O1" s="443" t="s">
        <v>469</v>
      </c>
      <c r="P1" s="161"/>
    </row>
    <row r="2" spans="1:17" ht="15.75">
      <c r="A2" s="3" t="s">
        <v>308</v>
      </c>
      <c r="O2" s="443" t="s">
        <v>465</v>
      </c>
      <c r="P2" s="161"/>
    </row>
    <row r="3" spans="1:17">
      <c r="O3" s="443" t="s">
        <v>466</v>
      </c>
      <c r="P3" s="161"/>
    </row>
    <row r="4" spans="1:17">
      <c r="O4" s="443" t="s">
        <v>467</v>
      </c>
      <c r="P4" s="161"/>
    </row>
    <row r="5" spans="1:17">
      <c r="O5" s="443" t="s">
        <v>468</v>
      </c>
    </row>
    <row r="6" spans="1:17" ht="14.25" customHeight="1">
      <c r="A6" s="301" t="s">
        <v>0</v>
      </c>
      <c r="B6" s="313" t="s">
        <v>1</v>
      </c>
      <c r="C6" s="313" t="s">
        <v>2</v>
      </c>
      <c r="D6" s="318" t="s">
        <v>24</v>
      </c>
      <c r="E6" s="320" t="s">
        <v>25</v>
      </c>
      <c r="F6" s="312" t="s">
        <v>3</v>
      </c>
      <c r="G6" s="299" t="s">
        <v>4</v>
      </c>
      <c r="H6" s="300" t="s">
        <v>5</v>
      </c>
      <c r="I6" s="152"/>
      <c r="J6" s="153" t="s">
        <v>6</v>
      </c>
      <c r="K6" s="153"/>
      <c r="L6" s="153"/>
      <c r="M6" s="114"/>
      <c r="N6" s="114"/>
      <c r="O6" s="115"/>
      <c r="P6" s="301" t="s">
        <v>7</v>
      </c>
      <c r="Q6" s="302" t="s">
        <v>242</v>
      </c>
    </row>
    <row r="7" spans="1:17" ht="14.25" customHeight="1">
      <c r="A7" s="301"/>
      <c r="B7" s="314"/>
      <c r="C7" s="316"/>
      <c r="D7" s="318"/>
      <c r="E7" s="321"/>
      <c r="F7" s="312"/>
      <c r="G7" s="299"/>
      <c r="H7" s="300"/>
      <c r="I7" s="305" t="s">
        <v>8</v>
      </c>
      <c r="J7" s="307" t="s">
        <v>9</v>
      </c>
      <c r="K7" s="155" t="s">
        <v>6</v>
      </c>
      <c r="L7" s="300" t="s">
        <v>10</v>
      </c>
      <c r="M7" s="301" t="s">
        <v>11</v>
      </c>
      <c r="N7" s="301" t="s">
        <v>12</v>
      </c>
      <c r="O7" s="308" t="s">
        <v>13</v>
      </c>
      <c r="P7" s="301"/>
      <c r="Q7" s="303"/>
    </row>
    <row r="8" spans="1:17" ht="72.75" customHeight="1">
      <c r="A8" s="301"/>
      <c r="B8" s="315"/>
      <c r="C8" s="316"/>
      <c r="D8" s="318"/>
      <c r="E8" s="321"/>
      <c r="F8" s="312"/>
      <c r="G8" s="299"/>
      <c r="H8" s="300"/>
      <c r="I8" s="306"/>
      <c r="J8" s="300"/>
      <c r="K8" s="310" t="s">
        <v>14</v>
      </c>
      <c r="L8" s="300"/>
      <c r="M8" s="301"/>
      <c r="N8" s="301"/>
      <c r="O8" s="308"/>
      <c r="P8" s="301"/>
      <c r="Q8" s="303"/>
    </row>
    <row r="9" spans="1:17" ht="37.5" customHeight="1">
      <c r="A9" s="117" t="s">
        <v>15</v>
      </c>
      <c r="B9" s="117" t="s">
        <v>16</v>
      </c>
      <c r="C9" s="317"/>
      <c r="D9" s="319"/>
      <c r="E9" s="322"/>
      <c r="F9" s="312"/>
      <c r="G9" s="299"/>
      <c r="H9" s="300"/>
      <c r="I9" s="306"/>
      <c r="J9" s="300"/>
      <c r="K9" s="311"/>
      <c r="L9" s="300"/>
      <c r="M9" s="301"/>
      <c r="N9" s="301"/>
      <c r="O9" s="309"/>
      <c r="P9" s="301"/>
      <c r="Q9" s="304"/>
    </row>
    <row r="10" spans="1:17" ht="14.25">
      <c r="A10" s="5" t="s">
        <v>309</v>
      </c>
      <c r="B10" s="9" t="s">
        <v>310</v>
      </c>
      <c r="C10" s="6" t="s">
        <v>17</v>
      </c>
      <c r="D10" s="5"/>
      <c r="E10" s="5" t="s">
        <v>17</v>
      </c>
      <c r="F10" s="9" t="s">
        <v>18</v>
      </c>
      <c r="G10" s="14">
        <f>I10+O10</f>
        <v>5137908</v>
      </c>
      <c r="H10" s="106">
        <v>5137908</v>
      </c>
      <c r="I10" s="14">
        <f>J10+L10+M10+N10</f>
        <v>5137908</v>
      </c>
      <c r="J10" s="14">
        <f>0-0</f>
        <v>0</v>
      </c>
      <c r="K10" s="14">
        <f>0-0</f>
        <v>0</v>
      </c>
      <c r="L10" s="14">
        <v>5137908</v>
      </c>
      <c r="M10" s="14">
        <f>0-0</f>
        <v>0</v>
      </c>
      <c r="N10" s="14">
        <f>0-0</f>
        <v>0</v>
      </c>
      <c r="O10" s="14">
        <f>0-0</f>
        <v>0</v>
      </c>
      <c r="P10" s="18">
        <f>0-0</f>
        <v>0</v>
      </c>
      <c r="Q10" s="293" t="s">
        <v>311</v>
      </c>
    </row>
    <row r="11" spans="1:17" s="112" customFormat="1" ht="22.5">
      <c r="A11" s="122" t="s">
        <v>28</v>
      </c>
      <c r="B11" s="122" t="s">
        <v>29</v>
      </c>
      <c r="C11" s="120" t="s">
        <v>17</v>
      </c>
      <c r="D11" s="106"/>
      <c r="E11" s="106" t="s">
        <v>17</v>
      </c>
      <c r="F11" s="119" t="s">
        <v>240</v>
      </c>
      <c r="G11" s="106">
        <f>I11+O11</f>
        <v>2684000</v>
      </c>
      <c r="H11" s="106"/>
      <c r="I11" s="106">
        <f>J11+L11+M11+N11</f>
        <v>2684000</v>
      </c>
      <c r="J11" s="106"/>
      <c r="K11" s="106"/>
      <c r="L11" s="106">
        <f>2434632+249368</f>
        <v>2684000</v>
      </c>
      <c r="M11" s="106"/>
      <c r="N11" s="106"/>
      <c r="O11" s="106"/>
      <c r="P11" s="157"/>
      <c r="Q11" s="294"/>
    </row>
    <row r="12" spans="1:17" ht="33.75">
      <c r="A12" s="9" t="s">
        <v>312</v>
      </c>
      <c r="B12" s="9" t="s">
        <v>312</v>
      </c>
      <c r="C12" s="6" t="s">
        <v>17</v>
      </c>
      <c r="D12" s="4" t="s">
        <v>17</v>
      </c>
      <c r="E12" s="5" t="s">
        <v>17</v>
      </c>
      <c r="F12" s="9" t="s">
        <v>241</v>
      </c>
      <c r="G12" s="17">
        <f>G11/G10</f>
        <v>0.52239160374222349</v>
      </c>
      <c r="H12" s="17">
        <f t="shared" ref="H12:L12" si="0">H11/H10</f>
        <v>0</v>
      </c>
      <c r="I12" s="17">
        <f t="shared" si="0"/>
        <v>0.52239160374222349</v>
      </c>
      <c r="J12" s="17"/>
      <c r="K12" s="17"/>
      <c r="L12" s="17">
        <f t="shared" si="0"/>
        <v>0.52239160374222349</v>
      </c>
      <c r="M12" s="16"/>
      <c r="N12" s="16"/>
      <c r="O12" s="16"/>
      <c r="P12" s="19"/>
      <c r="Q12" s="294"/>
    </row>
    <row r="13" spans="1:17" ht="14.25">
      <c r="C13" s="4" t="s">
        <v>313</v>
      </c>
      <c r="D13" s="4" t="s">
        <v>17</v>
      </c>
      <c r="E13" s="12">
        <v>2010</v>
      </c>
      <c r="F13" s="6" t="s">
        <v>18</v>
      </c>
      <c r="G13" s="7">
        <f>I13+O13</f>
        <v>249368</v>
      </c>
      <c r="H13" s="107">
        <v>249368</v>
      </c>
      <c r="I13" s="7">
        <f>J13+L13+M13+N13</f>
        <v>249368</v>
      </c>
      <c r="J13" s="7">
        <f>0-0</f>
        <v>0</v>
      </c>
      <c r="K13" s="7">
        <f>0-0</f>
        <v>0</v>
      </c>
      <c r="L13" s="7">
        <v>249368</v>
      </c>
      <c r="M13" s="7">
        <f>0-0</f>
        <v>0</v>
      </c>
      <c r="N13" s="7">
        <f>0-0</f>
        <v>0</v>
      </c>
      <c r="O13" s="7">
        <f>0-0</f>
        <v>0</v>
      </c>
      <c r="P13" s="20">
        <f>0-0</f>
        <v>0</v>
      </c>
      <c r="Q13" s="294"/>
    </row>
    <row r="14" spans="1:17" ht="14.25">
      <c r="C14" s="4" t="s">
        <v>17</v>
      </c>
      <c r="D14" s="4" t="s">
        <v>17</v>
      </c>
      <c r="E14" s="4" t="s">
        <v>17</v>
      </c>
      <c r="F14" s="9" t="s">
        <v>240</v>
      </c>
      <c r="G14" s="107">
        <f>I14+O14</f>
        <v>249368</v>
      </c>
      <c r="H14" s="107"/>
      <c r="I14" s="107">
        <f>L14</f>
        <v>249368</v>
      </c>
      <c r="J14" s="107"/>
      <c r="K14" s="107"/>
      <c r="L14" s="107">
        <v>249368</v>
      </c>
      <c r="M14" s="107"/>
      <c r="N14" s="107"/>
      <c r="O14" s="107"/>
      <c r="P14" s="158"/>
      <c r="Q14" s="294"/>
    </row>
    <row r="15" spans="1:17" ht="14.25">
      <c r="C15" s="4" t="s">
        <v>17</v>
      </c>
      <c r="D15" s="13" t="s">
        <v>17</v>
      </c>
      <c r="E15" s="4" t="s">
        <v>17</v>
      </c>
      <c r="F15" s="9" t="s">
        <v>241</v>
      </c>
      <c r="G15" s="17">
        <f>G14/G13</f>
        <v>1</v>
      </c>
      <c r="H15" s="17">
        <f t="shared" ref="H15:L15" si="1">H14/H13</f>
        <v>0</v>
      </c>
      <c r="I15" s="17">
        <f t="shared" si="1"/>
        <v>1</v>
      </c>
      <c r="J15" s="17"/>
      <c r="K15" s="17"/>
      <c r="L15" s="17">
        <f t="shared" si="1"/>
        <v>1</v>
      </c>
      <c r="M15" s="17"/>
      <c r="N15" s="17"/>
      <c r="O15" s="17"/>
      <c r="P15" s="21"/>
      <c r="Q15" s="295"/>
    </row>
    <row r="16" spans="1:17" ht="14.25">
      <c r="A16" s="5" t="s">
        <v>314</v>
      </c>
      <c r="B16" s="9" t="s">
        <v>315</v>
      </c>
      <c r="C16" s="6" t="s">
        <v>17</v>
      </c>
      <c r="D16" s="5" t="s">
        <v>17</v>
      </c>
      <c r="E16" s="5" t="s">
        <v>17</v>
      </c>
      <c r="F16" s="9" t="s">
        <v>18</v>
      </c>
      <c r="G16" s="14">
        <f>I16+O16</f>
        <v>24500000</v>
      </c>
      <c r="H16" s="106">
        <v>24500000</v>
      </c>
      <c r="I16" s="14">
        <f>J16+L16+M16+N16</f>
        <v>24500000</v>
      </c>
      <c r="J16" s="14">
        <f>0-0</f>
        <v>0</v>
      </c>
      <c r="K16" s="14">
        <f>0-0</f>
        <v>0</v>
      </c>
      <c r="L16" s="14">
        <v>24500000</v>
      </c>
      <c r="M16" s="14">
        <f>0-0</f>
        <v>0</v>
      </c>
      <c r="N16" s="14">
        <f>0-0</f>
        <v>0</v>
      </c>
      <c r="O16" s="14">
        <f>0-0</f>
        <v>0</v>
      </c>
      <c r="P16" s="18">
        <f>0-0</f>
        <v>0</v>
      </c>
      <c r="Q16" s="293"/>
    </row>
    <row r="17" spans="1:19" ht="22.5">
      <c r="A17" s="10" t="s">
        <v>28</v>
      </c>
      <c r="B17" s="10" t="s">
        <v>29</v>
      </c>
      <c r="C17" s="6" t="s">
        <v>17</v>
      </c>
      <c r="D17" s="5" t="s">
        <v>17</v>
      </c>
      <c r="E17" s="5" t="s">
        <v>17</v>
      </c>
      <c r="F17" s="9" t="s">
        <v>240</v>
      </c>
      <c r="G17" s="106">
        <f>I17+O17</f>
        <v>0</v>
      </c>
      <c r="H17" s="106"/>
      <c r="I17" s="106">
        <f>J17+L17+M17+N17</f>
        <v>0</v>
      </c>
      <c r="J17" s="106"/>
      <c r="K17" s="106"/>
      <c r="L17" s="106">
        <v>0</v>
      </c>
      <c r="M17" s="106"/>
      <c r="N17" s="106"/>
      <c r="O17" s="106"/>
      <c r="P17" s="157"/>
      <c r="Q17" s="294"/>
    </row>
    <row r="18" spans="1:19" ht="33.75">
      <c r="A18" s="9" t="s">
        <v>312</v>
      </c>
      <c r="B18" s="9" t="s">
        <v>312</v>
      </c>
      <c r="C18" s="6" t="s">
        <v>17</v>
      </c>
      <c r="D18" s="4" t="s">
        <v>17</v>
      </c>
      <c r="E18" s="5" t="s">
        <v>17</v>
      </c>
      <c r="F18" s="9" t="s">
        <v>241</v>
      </c>
      <c r="G18" s="16">
        <f>I18+O18</f>
        <v>0</v>
      </c>
      <c r="H18" s="106"/>
      <c r="I18" s="16">
        <f>J18+L18+M18+N18</f>
        <v>0</v>
      </c>
      <c r="J18" s="16"/>
      <c r="K18" s="16"/>
      <c r="L18" s="16">
        <v>0</v>
      </c>
      <c r="M18" s="16"/>
      <c r="N18" s="16"/>
      <c r="O18" s="16"/>
      <c r="P18" s="19"/>
      <c r="Q18" s="295"/>
    </row>
    <row r="19" spans="1:19" ht="22.5">
      <c r="A19" s="5" t="s">
        <v>316</v>
      </c>
      <c r="B19" s="9" t="s">
        <v>317</v>
      </c>
      <c r="C19" s="6" t="s">
        <v>17</v>
      </c>
      <c r="D19" s="5" t="s">
        <v>17</v>
      </c>
      <c r="E19" s="5" t="s">
        <v>17</v>
      </c>
      <c r="F19" s="9" t="s">
        <v>18</v>
      </c>
      <c r="G19" s="14">
        <f>I19+O19</f>
        <v>63717400</v>
      </c>
      <c r="H19" s="106">
        <v>63717400</v>
      </c>
      <c r="I19" s="14">
        <f>J19+L19+M19+N19</f>
        <v>63717400</v>
      </c>
      <c r="J19" s="14">
        <f>0-0</f>
        <v>0</v>
      </c>
      <c r="K19" s="14">
        <f>0-0</f>
        <v>0</v>
      </c>
      <c r="L19" s="14">
        <v>63717400</v>
      </c>
      <c r="M19" s="14">
        <f>0-0</f>
        <v>0</v>
      </c>
      <c r="N19" s="14">
        <f>0-0</f>
        <v>0</v>
      </c>
      <c r="O19" s="14">
        <f>0-0</f>
        <v>0</v>
      </c>
      <c r="P19" s="18">
        <f>0-0</f>
        <v>0</v>
      </c>
      <c r="Q19" s="293" t="s">
        <v>311</v>
      </c>
    </row>
    <row r="20" spans="1:19" ht="22.5">
      <c r="A20" s="10" t="s">
        <v>28</v>
      </c>
      <c r="B20" s="10" t="s">
        <v>29</v>
      </c>
      <c r="C20" s="6" t="s">
        <v>17</v>
      </c>
      <c r="D20" s="5" t="s">
        <v>17</v>
      </c>
      <c r="E20" s="5" t="s">
        <v>17</v>
      </c>
      <c r="F20" s="9" t="s">
        <v>240</v>
      </c>
      <c r="G20" s="106">
        <f>I20+O20</f>
        <v>220820</v>
      </c>
      <c r="H20" s="106"/>
      <c r="I20" s="106">
        <f>J20+L20+M20+N20</f>
        <v>220820</v>
      </c>
      <c r="J20" s="106"/>
      <c r="K20" s="106"/>
      <c r="L20" s="106">
        <f>43920+176900</f>
        <v>220820</v>
      </c>
      <c r="M20" s="106"/>
      <c r="N20" s="106"/>
      <c r="O20" s="106"/>
      <c r="P20" s="157"/>
      <c r="Q20" s="294"/>
      <c r="R20" s="112"/>
      <c r="S20" s="112"/>
    </row>
    <row r="21" spans="1:19" ht="33.75">
      <c r="A21" s="9" t="s">
        <v>312</v>
      </c>
      <c r="B21" s="9" t="s">
        <v>312</v>
      </c>
      <c r="C21" s="6" t="s">
        <v>17</v>
      </c>
      <c r="D21" s="4" t="s">
        <v>17</v>
      </c>
      <c r="E21" s="5" t="s">
        <v>17</v>
      </c>
      <c r="F21" s="9" t="s">
        <v>241</v>
      </c>
      <c r="G21" s="17">
        <f>G20/G19*100</f>
        <v>0.34656153578143489</v>
      </c>
      <c r="H21" s="106"/>
      <c r="I21" s="17">
        <f>I20/I19*100</f>
        <v>0.34656153578143489</v>
      </c>
      <c r="J21" s="16"/>
      <c r="K21" s="16"/>
      <c r="L21" s="17">
        <f>L20/L19*100</f>
        <v>0.34656153578143489</v>
      </c>
      <c r="M21" s="16"/>
      <c r="N21" s="16"/>
      <c r="O21" s="16"/>
      <c r="P21" s="19"/>
      <c r="Q21" s="294"/>
    </row>
    <row r="22" spans="1:19" ht="14.25">
      <c r="C22" s="4" t="s">
        <v>313</v>
      </c>
      <c r="D22" s="4" t="s">
        <v>17</v>
      </c>
      <c r="E22" s="12">
        <v>2010</v>
      </c>
      <c r="F22" s="6" t="s">
        <v>18</v>
      </c>
      <c r="G22" s="7">
        <f>I22+O22</f>
        <v>47320</v>
      </c>
      <c r="H22" s="107">
        <v>47320</v>
      </c>
      <c r="I22" s="7">
        <f>J22+L22+M22+N22</f>
        <v>47320</v>
      </c>
      <c r="J22" s="7">
        <f>0-0</f>
        <v>0</v>
      </c>
      <c r="K22" s="7">
        <f>0-0</f>
        <v>0</v>
      </c>
      <c r="L22" s="7">
        <v>47320</v>
      </c>
      <c r="M22" s="7">
        <f>0-0</f>
        <v>0</v>
      </c>
      <c r="N22" s="7">
        <f>0-0</f>
        <v>0</v>
      </c>
      <c r="O22" s="7">
        <f>0-0</f>
        <v>0</v>
      </c>
      <c r="P22" s="20">
        <f>0-0</f>
        <v>0</v>
      </c>
      <c r="Q22" s="294"/>
    </row>
    <row r="23" spans="1:19" ht="14.25">
      <c r="C23" s="4" t="s">
        <v>17</v>
      </c>
      <c r="D23" s="4" t="s">
        <v>17</v>
      </c>
      <c r="E23" s="4" t="s">
        <v>17</v>
      </c>
      <c r="F23" s="9" t="s">
        <v>240</v>
      </c>
      <c r="G23" s="107">
        <f>I23+O23</f>
        <v>43920</v>
      </c>
      <c r="H23" s="107"/>
      <c r="I23" s="107">
        <f>J23+L23+M23+N23</f>
        <v>43920</v>
      </c>
      <c r="J23" s="107"/>
      <c r="K23" s="107"/>
      <c r="L23" s="107">
        <v>43920</v>
      </c>
      <c r="M23" s="107"/>
      <c r="N23" s="107"/>
      <c r="O23" s="107"/>
      <c r="P23" s="158"/>
      <c r="Q23" s="294"/>
    </row>
    <row r="24" spans="1:19" ht="14.25">
      <c r="C24" s="4" t="s">
        <v>17</v>
      </c>
      <c r="D24" s="13" t="s">
        <v>17</v>
      </c>
      <c r="E24" s="4" t="s">
        <v>17</v>
      </c>
      <c r="F24" s="9" t="s">
        <v>241</v>
      </c>
      <c r="G24" s="17">
        <f>G23/G22</f>
        <v>0.92814877430262044</v>
      </c>
      <c r="H24" s="17">
        <f t="shared" ref="H24:L24" si="2">H23/H22</f>
        <v>0</v>
      </c>
      <c r="I24" s="17">
        <f t="shared" si="2"/>
        <v>0.92814877430262044</v>
      </c>
      <c r="J24" s="17"/>
      <c r="K24" s="17"/>
      <c r="L24" s="17">
        <f t="shared" si="2"/>
        <v>0.92814877430262044</v>
      </c>
      <c r="M24" s="17"/>
      <c r="N24" s="17"/>
      <c r="O24" s="17"/>
      <c r="P24" s="21"/>
      <c r="Q24" s="295"/>
    </row>
    <row r="25" spans="1:19" ht="22.5">
      <c r="A25" s="5" t="s">
        <v>318</v>
      </c>
      <c r="B25" s="9" t="s">
        <v>319</v>
      </c>
      <c r="C25" s="6" t="s">
        <v>17</v>
      </c>
      <c r="D25" s="5" t="s">
        <v>17</v>
      </c>
      <c r="E25" s="5" t="s">
        <v>17</v>
      </c>
      <c r="F25" s="9" t="s">
        <v>18</v>
      </c>
      <c r="G25" s="14">
        <f>I25+O25</f>
        <v>115985028</v>
      </c>
      <c r="H25" s="106">
        <v>115985028</v>
      </c>
      <c r="I25" s="14">
        <f>J25+L25+M25+N25</f>
        <v>115985028</v>
      </c>
      <c r="J25" s="14">
        <f>0-0</f>
        <v>0</v>
      </c>
      <c r="K25" s="14">
        <f>0-0</f>
        <v>0</v>
      </c>
      <c r="L25" s="14">
        <v>115562753</v>
      </c>
      <c r="M25" s="14">
        <v>422275</v>
      </c>
      <c r="N25" s="14">
        <f>0-0</f>
        <v>0</v>
      </c>
      <c r="O25" s="14">
        <f>0-0</f>
        <v>0</v>
      </c>
      <c r="P25" s="18">
        <f>0-0</f>
        <v>0</v>
      </c>
      <c r="Q25" s="293" t="s">
        <v>320</v>
      </c>
    </row>
    <row r="26" spans="1:19" ht="22.5">
      <c r="A26" s="10" t="s">
        <v>28</v>
      </c>
      <c r="B26" s="10" t="s">
        <v>29</v>
      </c>
      <c r="C26" s="6" t="s">
        <v>17</v>
      </c>
      <c r="D26" s="5" t="s">
        <v>17</v>
      </c>
      <c r="E26" s="5" t="s">
        <v>17</v>
      </c>
      <c r="F26" s="9" t="s">
        <v>240</v>
      </c>
      <c r="G26" s="106">
        <f>I26+O26</f>
        <v>2464787.9900000002</v>
      </c>
      <c r="H26" s="106"/>
      <c r="I26" s="106">
        <f>J26+L26+M26+N26</f>
        <v>2464787.9900000002</v>
      </c>
      <c r="J26" s="106"/>
      <c r="K26" s="106"/>
      <c r="L26" s="106">
        <f>1136203+906309.99</f>
        <v>2042512.99</v>
      </c>
      <c r="M26" s="106">
        <v>422275</v>
      </c>
      <c r="N26" s="106"/>
      <c r="O26" s="106"/>
      <c r="P26" s="157"/>
      <c r="Q26" s="294"/>
      <c r="R26" s="112"/>
      <c r="S26" s="112"/>
    </row>
    <row r="27" spans="1:19" ht="33.75">
      <c r="A27" s="9" t="s">
        <v>312</v>
      </c>
      <c r="B27" s="9" t="s">
        <v>312</v>
      </c>
      <c r="C27" s="6" t="s">
        <v>17</v>
      </c>
      <c r="D27" s="4" t="s">
        <v>17</v>
      </c>
      <c r="E27" s="5" t="s">
        <v>17</v>
      </c>
      <c r="F27" s="9" t="s">
        <v>241</v>
      </c>
      <c r="G27" s="17">
        <f>G26/G25</f>
        <v>2.1250915161222364E-2</v>
      </c>
      <c r="H27" s="17">
        <f t="shared" ref="H27:L27" si="3">H26/H25</f>
        <v>0</v>
      </c>
      <c r="I27" s="17">
        <f t="shared" si="3"/>
        <v>2.1250915161222364E-2</v>
      </c>
      <c r="J27" s="17"/>
      <c r="K27" s="17"/>
      <c r="L27" s="17">
        <f t="shared" si="3"/>
        <v>1.7674492316741536E-2</v>
      </c>
      <c r="M27" s="16"/>
      <c r="N27" s="16"/>
      <c r="O27" s="16"/>
      <c r="P27" s="19"/>
      <c r="Q27" s="294"/>
    </row>
    <row r="28" spans="1:19" ht="14.25">
      <c r="C28" s="4" t="s">
        <v>313</v>
      </c>
      <c r="D28" s="4" t="s">
        <v>17</v>
      </c>
      <c r="E28" s="12">
        <v>2010</v>
      </c>
      <c r="F28" s="6" t="s">
        <v>18</v>
      </c>
      <c r="G28" s="7">
        <f>I28+O28</f>
        <v>906310</v>
      </c>
      <c r="H28" s="107">
        <v>906310</v>
      </c>
      <c r="I28" s="7">
        <f>J28+L28+M28+N28</f>
        <v>906310</v>
      </c>
      <c r="J28" s="7">
        <f>0-0</f>
        <v>0</v>
      </c>
      <c r="K28" s="7">
        <f>0-0</f>
        <v>0</v>
      </c>
      <c r="L28" s="7">
        <v>906310</v>
      </c>
      <c r="M28" s="7">
        <f>0-0</f>
        <v>0</v>
      </c>
      <c r="N28" s="7">
        <f>0-0</f>
        <v>0</v>
      </c>
      <c r="O28" s="7">
        <f>0-0</f>
        <v>0</v>
      </c>
      <c r="P28" s="20">
        <f>0-0</f>
        <v>0</v>
      </c>
      <c r="Q28" s="294"/>
    </row>
    <row r="29" spans="1:19" ht="21" customHeight="1">
      <c r="C29" s="4" t="s">
        <v>17</v>
      </c>
      <c r="D29" s="4" t="s">
        <v>17</v>
      </c>
      <c r="E29" s="4" t="s">
        <v>17</v>
      </c>
      <c r="F29" s="9" t="s">
        <v>240</v>
      </c>
      <c r="G29" s="107">
        <f>I29+O29</f>
        <v>906309.99</v>
      </c>
      <c r="H29" s="107"/>
      <c r="I29" s="107">
        <f>J29+L29+M29+N29</f>
        <v>906309.99</v>
      </c>
      <c r="J29" s="107"/>
      <c r="K29" s="107"/>
      <c r="L29" s="107">
        <v>906309.99</v>
      </c>
      <c r="M29" s="107"/>
      <c r="N29" s="107"/>
      <c r="O29" s="107"/>
      <c r="P29" s="158"/>
      <c r="Q29" s="294"/>
    </row>
    <row r="30" spans="1:19" ht="14.25">
      <c r="C30" s="4" t="s">
        <v>17</v>
      </c>
      <c r="D30" s="13" t="s">
        <v>17</v>
      </c>
      <c r="E30" s="4" t="s">
        <v>17</v>
      </c>
      <c r="F30" s="9" t="s">
        <v>241</v>
      </c>
      <c r="G30" s="17">
        <f>G29/G28</f>
        <v>0.99999998896624775</v>
      </c>
      <c r="H30" s="17">
        <f t="shared" ref="H30:L30" si="4">H29/H28</f>
        <v>0</v>
      </c>
      <c r="I30" s="17">
        <f t="shared" si="4"/>
        <v>0.99999998896624775</v>
      </c>
      <c r="J30" s="17"/>
      <c r="K30" s="17"/>
      <c r="L30" s="17">
        <f t="shared" si="4"/>
        <v>0.99999998896624775</v>
      </c>
      <c r="M30" s="17"/>
      <c r="N30" s="17"/>
      <c r="O30" s="17"/>
      <c r="P30" s="21"/>
      <c r="Q30" s="295"/>
    </row>
    <row r="31" spans="1:19" ht="22.5">
      <c r="A31" s="5" t="s">
        <v>321</v>
      </c>
      <c r="B31" s="9" t="s">
        <v>322</v>
      </c>
      <c r="C31" s="6" t="s">
        <v>17</v>
      </c>
      <c r="D31" s="5" t="s">
        <v>17</v>
      </c>
      <c r="E31" s="5" t="s">
        <v>17</v>
      </c>
      <c r="F31" s="9" t="s">
        <v>18</v>
      </c>
      <c r="G31" s="14">
        <f>I31+O31</f>
        <v>55185614</v>
      </c>
      <c r="H31" s="106">
        <v>55185614</v>
      </c>
      <c r="I31" s="14">
        <f>J31+L31+M31+N31</f>
        <v>55185614</v>
      </c>
      <c r="J31" s="14">
        <f>0-0</f>
        <v>0</v>
      </c>
      <c r="K31" s="14">
        <f>0-0</f>
        <v>0</v>
      </c>
      <c r="L31" s="14">
        <v>55185614</v>
      </c>
      <c r="M31" s="14">
        <f>0-0</f>
        <v>0</v>
      </c>
      <c r="N31" s="14">
        <f>0-0</f>
        <v>0</v>
      </c>
      <c r="O31" s="14">
        <f>0-0</f>
        <v>0</v>
      </c>
      <c r="P31" s="18">
        <f>0-0</f>
        <v>0</v>
      </c>
      <c r="Q31" s="293" t="s">
        <v>323</v>
      </c>
    </row>
    <row r="32" spans="1:19" ht="22.5">
      <c r="A32" s="10" t="s">
        <v>28</v>
      </c>
      <c r="B32" s="10" t="s">
        <v>29</v>
      </c>
      <c r="C32" s="6" t="s">
        <v>17</v>
      </c>
      <c r="D32" s="5" t="s">
        <v>17</v>
      </c>
      <c r="E32" s="5" t="s">
        <v>17</v>
      </c>
      <c r="F32" s="9" t="s">
        <v>240</v>
      </c>
      <c r="G32" s="106">
        <f>I32+O32</f>
        <v>4773963.6399999997</v>
      </c>
      <c r="H32" s="106"/>
      <c r="I32" s="106">
        <f>J32+L32+M32+N32</f>
        <v>4773963.6399999997</v>
      </c>
      <c r="J32" s="106"/>
      <c r="K32" s="106"/>
      <c r="L32" s="106">
        <f>165310+4608653.64</f>
        <v>4773963.6399999997</v>
      </c>
      <c r="M32" s="106"/>
      <c r="N32" s="106"/>
      <c r="O32" s="106"/>
      <c r="P32" s="157"/>
      <c r="Q32" s="294"/>
      <c r="R32" s="112"/>
      <c r="S32" s="112"/>
    </row>
    <row r="33" spans="1:19" ht="33.75">
      <c r="A33" s="9" t="s">
        <v>312</v>
      </c>
      <c r="B33" s="9" t="s">
        <v>312</v>
      </c>
      <c r="C33" s="6" t="s">
        <v>17</v>
      </c>
      <c r="D33" s="4" t="s">
        <v>17</v>
      </c>
      <c r="E33" s="5" t="s">
        <v>17</v>
      </c>
      <c r="F33" s="9" t="s">
        <v>241</v>
      </c>
      <c r="G33" s="17">
        <f>G32/G31</f>
        <v>8.6507393756640988E-2</v>
      </c>
      <c r="H33" s="17">
        <f t="shared" ref="H33:L33" si="5">H32/H31</f>
        <v>0</v>
      </c>
      <c r="I33" s="17">
        <f t="shared" si="5"/>
        <v>8.6507393756640988E-2</v>
      </c>
      <c r="J33" s="17"/>
      <c r="K33" s="17"/>
      <c r="L33" s="17">
        <f t="shared" si="5"/>
        <v>8.6507393756640988E-2</v>
      </c>
      <c r="M33" s="16"/>
      <c r="N33" s="16"/>
      <c r="O33" s="16"/>
      <c r="P33" s="19"/>
      <c r="Q33" s="294"/>
    </row>
    <row r="34" spans="1:19" ht="14.25">
      <c r="C34" s="4" t="s">
        <v>313</v>
      </c>
      <c r="D34" s="4" t="s">
        <v>17</v>
      </c>
      <c r="E34" s="12">
        <v>2010</v>
      </c>
      <c r="F34" s="6" t="s">
        <v>18</v>
      </c>
      <c r="G34" s="7">
        <f>I34+O34</f>
        <v>4608654</v>
      </c>
      <c r="H34" s="107">
        <v>4608654</v>
      </c>
      <c r="I34" s="7">
        <f>J34+L34+M34+N34</f>
        <v>4608654</v>
      </c>
      <c r="J34" s="7">
        <f>0-0</f>
        <v>0</v>
      </c>
      <c r="K34" s="7">
        <f>0-0</f>
        <v>0</v>
      </c>
      <c r="L34" s="7">
        <v>4608654</v>
      </c>
      <c r="M34" s="7">
        <f>0-0</f>
        <v>0</v>
      </c>
      <c r="N34" s="7">
        <f>0-0</f>
        <v>0</v>
      </c>
      <c r="O34" s="7">
        <f>0-0</f>
        <v>0</v>
      </c>
      <c r="P34" s="20">
        <f>0-0</f>
        <v>0</v>
      </c>
      <c r="Q34" s="294"/>
    </row>
    <row r="35" spans="1:19" ht="14.25">
      <c r="C35" s="4" t="s">
        <v>17</v>
      </c>
      <c r="D35" s="4" t="s">
        <v>17</v>
      </c>
      <c r="E35" s="4" t="s">
        <v>17</v>
      </c>
      <c r="F35" s="9" t="s">
        <v>240</v>
      </c>
      <c r="G35" s="107">
        <f>I35+O35</f>
        <v>4608653.6399999997</v>
      </c>
      <c r="H35" s="107"/>
      <c r="I35" s="107">
        <f>J35+L35+M35+N35</f>
        <v>4608653.6399999997</v>
      </c>
      <c r="J35" s="107"/>
      <c r="K35" s="107"/>
      <c r="L35" s="107">
        <v>4608653.6399999997</v>
      </c>
      <c r="M35" s="107"/>
      <c r="N35" s="107"/>
      <c r="O35" s="107"/>
      <c r="P35" s="158"/>
      <c r="Q35" s="294"/>
    </row>
    <row r="36" spans="1:19" ht="14.25">
      <c r="C36" s="4" t="s">
        <v>17</v>
      </c>
      <c r="D36" s="13" t="s">
        <v>17</v>
      </c>
      <c r="E36" s="4" t="s">
        <v>17</v>
      </c>
      <c r="F36" s="9" t="s">
        <v>241</v>
      </c>
      <c r="G36" s="17">
        <f>G35/G34</f>
        <v>0.99999992188608644</v>
      </c>
      <c r="H36" s="17">
        <f t="shared" ref="H36:L36" si="6">H35/H34</f>
        <v>0</v>
      </c>
      <c r="I36" s="17">
        <f t="shared" si="6"/>
        <v>0.99999992188608644</v>
      </c>
      <c r="J36" s="17"/>
      <c r="K36" s="17"/>
      <c r="L36" s="17">
        <f t="shared" si="6"/>
        <v>0.99999992188608644</v>
      </c>
      <c r="M36" s="17"/>
      <c r="N36" s="17"/>
      <c r="O36" s="17"/>
      <c r="P36" s="21"/>
      <c r="Q36" s="295"/>
    </row>
    <row r="37" spans="1:19" ht="21.75" customHeight="1">
      <c r="A37" s="5" t="s">
        <v>324</v>
      </c>
      <c r="B37" s="9" t="s">
        <v>325</v>
      </c>
      <c r="C37" s="6" t="s">
        <v>17</v>
      </c>
      <c r="D37" s="5" t="s">
        <v>17</v>
      </c>
      <c r="E37" s="5" t="s">
        <v>17</v>
      </c>
      <c r="F37" s="9" t="s">
        <v>18</v>
      </c>
      <c r="G37" s="14">
        <f>I37+O37</f>
        <v>8855742</v>
      </c>
      <c r="H37" s="106">
        <v>8855742</v>
      </c>
      <c r="I37" s="14">
        <f>J37+L37+M37+N37</f>
        <v>8855742</v>
      </c>
      <c r="J37" s="14">
        <f>0-0</f>
        <v>0</v>
      </c>
      <c r="K37" s="14">
        <f>0-0</f>
        <v>0</v>
      </c>
      <c r="L37" s="14">
        <v>8855742</v>
      </c>
      <c r="M37" s="14">
        <f>0-0</f>
        <v>0</v>
      </c>
      <c r="N37" s="14">
        <f>0-0</f>
        <v>0</v>
      </c>
      <c r="O37" s="14">
        <f>0-0</f>
        <v>0</v>
      </c>
      <c r="P37" s="18">
        <f>0-0</f>
        <v>0</v>
      </c>
      <c r="Q37" s="293" t="s">
        <v>326</v>
      </c>
    </row>
    <row r="38" spans="1:19" ht="22.5">
      <c r="A38" s="10" t="s">
        <v>28</v>
      </c>
      <c r="B38" s="10" t="s">
        <v>29</v>
      </c>
      <c r="C38" s="6" t="s">
        <v>17</v>
      </c>
      <c r="D38" s="5" t="s">
        <v>17</v>
      </c>
      <c r="E38" s="5" t="s">
        <v>17</v>
      </c>
      <c r="F38" s="9" t="s">
        <v>240</v>
      </c>
      <c r="G38" s="106">
        <f>I38+O38</f>
        <v>1106296</v>
      </c>
      <c r="H38" s="106"/>
      <c r="I38" s="106">
        <f>J38+L38+M38+N38</f>
        <v>1106296</v>
      </c>
      <c r="J38" s="106"/>
      <c r="K38" s="106"/>
      <c r="L38" s="106">
        <f>330742+775554</f>
        <v>1106296</v>
      </c>
      <c r="M38" s="106"/>
      <c r="N38" s="106"/>
      <c r="O38" s="106"/>
      <c r="P38" s="157"/>
      <c r="Q38" s="294"/>
      <c r="R38" s="112"/>
      <c r="S38" s="112"/>
    </row>
    <row r="39" spans="1:19" ht="33.75">
      <c r="A39" s="9" t="s">
        <v>312</v>
      </c>
      <c r="B39" s="9" t="s">
        <v>312</v>
      </c>
      <c r="C39" s="6" t="s">
        <v>17</v>
      </c>
      <c r="D39" s="4" t="s">
        <v>17</v>
      </c>
      <c r="E39" s="5" t="s">
        <v>17</v>
      </c>
      <c r="F39" s="9" t="s">
        <v>241</v>
      </c>
      <c r="G39" s="17">
        <f>G38/G37</f>
        <v>0.12492414526078108</v>
      </c>
      <c r="H39" s="17">
        <f t="shared" ref="H39:L39" si="7">H38/H37</f>
        <v>0</v>
      </c>
      <c r="I39" s="17">
        <f t="shared" si="7"/>
        <v>0.12492414526078108</v>
      </c>
      <c r="J39" s="17"/>
      <c r="K39" s="17"/>
      <c r="L39" s="17">
        <f t="shared" si="7"/>
        <v>0.12492414526078108</v>
      </c>
      <c r="M39" s="16"/>
      <c r="N39" s="16"/>
      <c r="O39" s="16"/>
      <c r="P39" s="19"/>
      <c r="Q39" s="294"/>
    </row>
    <row r="40" spans="1:19" ht="30" customHeight="1">
      <c r="C40" s="4" t="s">
        <v>313</v>
      </c>
      <c r="D40" s="4" t="s">
        <v>17</v>
      </c>
      <c r="E40" s="12">
        <v>2010</v>
      </c>
      <c r="F40" s="6" t="s">
        <v>18</v>
      </c>
      <c r="G40" s="7">
        <f>I40+O40</f>
        <v>777528</v>
      </c>
      <c r="H40" s="107">
        <v>777528</v>
      </c>
      <c r="I40" s="7">
        <f>J40+L40+M40+N40</f>
        <v>777528</v>
      </c>
      <c r="J40" s="7">
        <f>0-0</f>
        <v>0</v>
      </c>
      <c r="K40" s="7">
        <f>0-0</f>
        <v>0</v>
      </c>
      <c r="L40" s="7">
        <v>777528</v>
      </c>
      <c r="M40" s="7">
        <f>0-0</f>
        <v>0</v>
      </c>
      <c r="N40" s="7">
        <f>0-0</f>
        <v>0</v>
      </c>
      <c r="O40" s="7">
        <f>0-0</f>
        <v>0</v>
      </c>
      <c r="P40" s="20">
        <f>0-0</f>
        <v>0</v>
      </c>
      <c r="Q40" s="294"/>
    </row>
    <row r="41" spans="1:19" ht="30" customHeight="1">
      <c r="C41" s="4" t="s">
        <v>17</v>
      </c>
      <c r="D41" s="4" t="s">
        <v>17</v>
      </c>
      <c r="E41" s="4" t="s">
        <v>17</v>
      </c>
      <c r="F41" s="9" t="s">
        <v>240</v>
      </c>
      <c r="G41" s="107">
        <f>I41+O41</f>
        <v>775554</v>
      </c>
      <c r="H41" s="107"/>
      <c r="I41" s="107">
        <f>J41+L41+M41+N41</f>
        <v>775554</v>
      </c>
      <c r="J41" s="107"/>
      <c r="K41" s="107"/>
      <c r="L41" s="107">
        <v>775554</v>
      </c>
      <c r="M41" s="107"/>
      <c r="N41" s="107"/>
      <c r="O41" s="107"/>
      <c r="P41" s="158"/>
      <c r="Q41" s="294"/>
    </row>
    <row r="42" spans="1:19" ht="30" customHeight="1">
      <c r="C42" s="4" t="s">
        <v>17</v>
      </c>
      <c r="D42" s="13" t="s">
        <v>17</v>
      </c>
      <c r="E42" s="4" t="s">
        <v>17</v>
      </c>
      <c r="F42" s="9" t="s">
        <v>241</v>
      </c>
      <c r="G42" s="17">
        <f>G41/G40</f>
        <v>0.99746118467759359</v>
      </c>
      <c r="H42" s="17">
        <f t="shared" ref="H42:L42" si="8">H41/H40</f>
        <v>0</v>
      </c>
      <c r="I42" s="17">
        <f t="shared" si="8"/>
        <v>0.99746118467759359</v>
      </c>
      <c r="J42" s="17"/>
      <c r="K42" s="17"/>
      <c r="L42" s="17">
        <f t="shared" si="8"/>
        <v>0.99746118467759359</v>
      </c>
      <c r="M42" s="17"/>
      <c r="N42" s="17"/>
      <c r="O42" s="17"/>
      <c r="P42" s="21"/>
      <c r="Q42" s="295"/>
    </row>
    <row r="43" spans="1:19" ht="22.5">
      <c r="A43" s="5" t="s">
        <v>327</v>
      </c>
      <c r="B43" s="9" t="s">
        <v>328</v>
      </c>
      <c r="C43" s="6" t="s">
        <v>17</v>
      </c>
      <c r="D43" s="5" t="s">
        <v>17</v>
      </c>
      <c r="E43" s="5" t="s">
        <v>17</v>
      </c>
      <c r="F43" s="9" t="s">
        <v>18</v>
      </c>
      <c r="G43" s="14">
        <f>I43+O43</f>
        <v>17812543</v>
      </c>
      <c r="H43" s="106">
        <v>17812543</v>
      </c>
      <c r="I43" s="14">
        <f>J43+L43+M43+N43</f>
        <v>17812543</v>
      </c>
      <c r="J43" s="14">
        <f>0-0</f>
        <v>0</v>
      </c>
      <c r="K43" s="14">
        <f>0-0</f>
        <v>0</v>
      </c>
      <c r="L43" s="14">
        <v>17812543</v>
      </c>
      <c r="M43" s="14">
        <f>0-0</f>
        <v>0</v>
      </c>
      <c r="N43" s="14">
        <f>0-0</f>
        <v>0</v>
      </c>
      <c r="O43" s="14">
        <f>0-0</f>
        <v>0</v>
      </c>
      <c r="P43" s="18">
        <f>0-0</f>
        <v>0</v>
      </c>
      <c r="Q43" s="293" t="s">
        <v>329</v>
      </c>
    </row>
    <row r="44" spans="1:19" ht="22.5">
      <c r="A44" s="10" t="s">
        <v>28</v>
      </c>
      <c r="B44" s="10" t="s">
        <v>29</v>
      </c>
      <c r="C44" s="6" t="s">
        <v>17</v>
      </c>
      <c r="D44" s="5" t="s">
        <v>17</v>
      </c>
      <c r="E44" s="5" t="s">
        <v>17</v>
      </c>
      <c r="F44" s="9" t="s">
        <v>240</v>
      </c>
      <c r="G44" s="106">
        <f>I44+O44</f>
        <v>7658893</v>
      </c>
      <c r="H44" s="106"/>
      <c r="I44" s="106">
        <f>J44+L44+M44+N44</f>
        <v>7658893</v>
      </c>
      <c r="J44" s="106"/>
      <c r="K44" s="106"/>
      <c r="L44" s="106">
        <f>7641813+17080</f>
        <v>7658893</v>
      </c>
      <c r="M44" s="106"/>
      <c r="N44" s="106"/>
      <c r="O44" s="106"/>
      <c r="P44" s="157"/>
      <c r="Q44" s="294"/>
      <c r="R44" s="112"/>
      <c r="S44" s="112"/>
    </row>
    <row r="45" spans="1:19" ht="33.75">
      <c r="A45" s="9" t="s">
        <v>312</v>
      </c>
      <c r="B45" s="9" t="s">
        <v>312</v>
      </c>
      <c r="C45" s="6" t="s">
        <v>17</v>
      </c>
      <c r="D45" s="4" t="s">
        <v>17</v>
      </c>
      <c r="E45" s="5" t="s">
        <v>17</v>
      </c>
      <c r="F45" s="9" t="s">
        <v>241</v>
      </c>
      <c r="G45" s="17">
        <f>G44/G43</f>
        <v>0.4299719023836181</v>
      </c>
      <c r="H45" s="17">
        <f t="shared" ref="H45:L45" si="9">H44/H43</f>
        <v>0</v>
      </c>
      <c r="I45" s="17">
        <f t="shared" si="9"/>
        <v>0.4299719023836181</v>
      </c>
      <c r="J45" s="17"/>
      <c r="K45" s="17"/>
      <c r="L45" s="17">
        <f t="shared" si="9"/>
        <v>0.4299719023836181</v>
      </c>
      <c r="M45" s="16"/>
      <c r="N45" s="16"/>
      <c r="O45" s="16"/>
      <c r="P45" s="19"/>
      <c r="Q45" s="294"/>
    </row>
    <row r="46" spans="1:19" ht="14.25">
      <c r="C46" s="4" t="s">
        <v>313</v>
      </c>
      <c r="D46" s="4" t="s">
        <v>17</v>
      </c>
      <c r="E46" s="12">
        <v>2010</v>
      </c>
      <c r="F46" s="6" t="s">
        <v>18</v>
      </c>
      <c r="G46" s="7">
        <f t="shared" ref="G46:G104" si="10">I46+O46</f>
        <v>27880</v>
      </c>
      <c r="H46" s="107">
        <v>27880</v>
      </c>
      <c r="I46" s="7">
        <f t="shared" ref="I46:I104" si="11">J46+L46+M46+N46</f>
        <v>27880</v>
      </c>
      <c r="J46" s="7">
        <f>0-0</f>
        <v>0</v>
      </c>
      <c r="K46" s="7">
        <f>0-0</f>
        <v>0</v>
      </c>
      <c r="L46" s="7">
        <v>27880</v>
      </c>
      <c r="M46" s="7">
        <f>0-0</f>
        <v>0</v>
      </c>
      <c r="N46" s="7">
        <f>0-0</f>
        <v>0</v>
      </c>
      <c r="O46" s="7">
        <f>0-0</f>
        <v>0</v>
      </c>
      <c r="P46" s="20">
        <f>0-0</f>
        <v>0</v>
      </c>
      <c r="Q46" s="294"/>
    </row>
    <row r="47" spans="1:19" ht="14.25">
      <c r="C47" s="4" t="s">
        <v>17</v>
      </c>
      <c r="D47" s="4" t="s">
        <v>17</v>
      </c>
      <c r="E47" s="4" t="s">
        <v>17</v>
      </c>
      <c r="F47" s="9" t="s">
        <v>240</v>
      </c>
      <c r="G47" s="107">
        <f t="shared" si="10"/>
        <v>17080</v>
      </c>
      <c r="H47" s="107"/>
      <c r="I47" s="107">
        <f t="shared" si="11"/>
        <v>17080</v>
      </c>
      <c r="J47" s="107"/>
      <c r="K47" s="107"/>
      <c r="L47" s="107">
        <v>17080</v>
      </c>
      <c r="M47" s="107"/>
      <c r="N47" s="107"/>
      <c r="O47" s="107"/>
      <c r="P47" s="158"/>
      <c r="Q47" s="294"/>
    </row>
    <row r="48" spans="1:19" ht="14.25">
      <c r="C48" s="4" t="s">
        <v>17</v>
      </c>
      <c r="D48" s="13" t="s">
        <v>17</v>
      </c>
      <c r="E48" s="4" t="s">
        <v>17</v>
      </c>
      <c r="F48" s="9" t="s">
        <v>241</v>
      </c>
      <c r="G48" s="17">
        <f>G47/G46</f>
        <v>0.61262553802008612</v>
      </c>
      <c r="H48" s="17">
        <f t="shared" ref="H48:L48" si="12">H47/H46</f>
        <v>0</v>
      </c>
      <c r="I48" s="17">
        <f t="shared" si="12"/>
        <v>0.61262553802008612</v>
      </c>
      <c r="J48" s="17"/>
      <c r="K48" s="17"/>
      <c r="L48" s="17">
        <f t="shared" si="12"/>
        <v>0.61262553802008612</v>
      </c>
      <c r="M48" s="17"/>
      <c r="N48" s="17"/>
      <c r="O48" s="17"/>
      <c r="P48" s="21"/>
      <c r="Q48" s="295"/>
    </row>
    <row r="49" spans="1:19" ht="56.25">
      <c r="A49" s="5" t="s">
        <v>330</v>
      </c>
      <c r="B49" s="9" t="s">
        <v>331</v>
      </c>
      <c r="C49" s="6" t="s">
        <v>17</v>
      </c>
      <c r="D49" s="5" t="s">
        <v>17</v>
      </c>
      <c r="E49" s="5" t="s">
        <v>17</v>
      </c>
      <c r="F49" s="9" t="s">
        <v>18</v>
      </c>
      <c r="G49" s="14">
        <f t="shared" si="10"/>
        <v>1336600</v>
      </c>
      <c r="H49" s="106">
        <v>1336600</v>
      </c>
      <c r="I49" s="14">
        <f t="shared" si="11"/>
        <v>1336600</v>
      </c>
      <c r="J49" s="14">
        <f>0-0</f>
        <v>0</v>
      </c>
      <c r="K49" s="14">
        <f>0-0</f>
        <v>0</v>
      </c>
      <c r="L49" s="14">
        <v>1318300</v>
      </c>
      <c r="M49" s="14">
        <v>18300</v>
      </c>
      <c r="N49" s="14">
        <f>0-0</f>
        <v>0</v>
      </c>
      <c r="O49" s="14">
        <f>0-0</f>
        <v>0</v>
      </c>
      <c r="P49" s="18">
        <f>0-0</f>
        <v>0</v>
      </c>
      <c r="Q49" s="293" t="s">
        <v>332</v>
      </c>
      <c r="R49" s="112"/>
      <c r="S49" s="112"/>
    </row>
    <row r="50" spans="1:19" ht="22.5">
      <c r="A50" s="10" t="s">
        <v>28</v>
      </c>
      <c r="B50" s="10" t="s">
        <v>29</v>
      </c>
      <c r="C50" s="6" t="s">
        <v>17</v>
      </c>
      <c r="D50" s="5" t="s">
        <v>17</v>
      </c>
      <c r="E50" s="5" t="s">
        <v>17</v>
      </c>
      <c r="F50" s="9" t="s">
        <v>240</v>
      </c>
      <c r="G50" s="106">
        <f t="shared" si="10"/>
        <v>57096</v>
      </c>
      <c r="H50" s="106"/>
      <c r="I50" s="106">
        <f t="shared" si="11"/>
        <v>57096</v>
      </c>
      <c r="J50" s="106"/>
      <c r="K50" s="106"/>
      <c r="L50" s="106">
        <f>38796</f>
        <v>38796</v>
      </c>
      <c r="M50" s="106">
        <v>18300</v>
      </c>
      <c r="N50" s="106"/>
      <c r="O50" s="106"/>
      <c r="P50" s="157"/>
      <c r="Q50" s="294"/>
    </row>
    <row r="51" spans="1:19" ht="33.75">
      <c r="A51" s="9" t="s">
        <v>312</v>
      </c>
      <c r="B51" s="9" t="s">
        <v>312</v>
      </c>
      <c r="C51" s="6" t="s">
        <v>17</v>
      </c>
      <c r="D51" s="4" t="s">
        <v>17</v>
      </c>
      <c r="E51" s="5" t="s">
        <v>17</v>
      </c>
      <c r="F51" s="9" t="s">
        <v>241</v>
      </c>
      <c r="G51" s="16">
        <f>G50/G49</f>
        <v>4.2717342510848424E-2</v>
      </c>
      <c r="H51" s="16">
        <f t="shared" ref="H51:M51" si="13">H50/H49</f>
        <v>0</v>
      </c>
      <c r="I51" s="16">
        <f t="shared" si="13"/>
        <v>4.2717342510848424E-2</v>
      </c>
      <c r="J51" s="16"/>
      <c r="K51" s="16"/>
      <c r="L51" s="16">
        <f t="shared" si="13"/>
        <v>2.9428809830842752E-2</v>
      </c>
      <c r="M51" s="16">
        <f t="shared" si="13"/>
        <v>1</v>
      </c>
      <c r="N51" s="16"/>
      <c r="O51" s="16"/>
      <c r="P51" s="19"/>
      <c r="Q51" s="294"/>
    </row>
    <row r="52" spans="1:19" ht="14.25">
      <c r="C52" s="4" t="s">
        <v>313</v>
      </c>
      <c r="D52" s="4" t="s">
        <v>17</v>
      </c>
      <c r="E52" s="12">
        <v>2010</v>
      </c>
      <c r="F52" s="6" t="s">
        <v>18</v>
      </c>
      <c r="G52" s="7">
        <f t="shared" si="10"/>
        <v>83631</v>
      </c>
      <c r="H52" s="107">
        <v>83631</v>
      </c>
      <c r="I52" s="7">
        <f t="shared" si="11"/>
        <v>83631</v>
      </c>
      <c r="J52" s="7">
        <f>0-0</f>
        <v>0</v>
      </c>
      <c r="K52" s="7">
        <f>0-0</f>
        <v>0</v>
      </c>
      <c r="L52" s="7">
        <v>83631</v>
      </c>
      <c r="M52" s="7">
        <f>0-0</f>
        <v>0</v>
      </c>
      <c r="N52" s="7">
        <f>0-0</f>
        <v>0</v>
      </c>
      <c r="O52" s="7">
        <f>0-0</f>
        <v>0</v>
      </c>
      <c r="P52" s="20">
        <f>0-0</f>
        <v>0</v>
      </c>
      <c r="Q52" s="294"/>
    </row>
    <row r="53" spans="1:19" ht="14.25">
      <c r="C53" s="4" t="s">
        <v>17</v>
      </c>
      <c r="D53" s="4" t="s">
        <v>17</v>
      </c>
      <c r="E53" s="4" t="s">
        <v>17</v>
      </c>
      <c r="F53" s="9" t="s">
        <v>240</v>
      </c>
      <c r="G53" s="107">
        <f t="shared" si="10"/>
        <v>38796</v>
      </c>
      <c r="H53" s="107"/>
      <c r="I53" s="107">
        <f t="shared" si="11"/>
        <v>38796</v>
      </c>
      <c r="J53" s="107"/>
      <c r="K53" s="107"/>
      <c r="L53" s="107">
        <v>38796</v>
      </c>
      <c r="M53" s="107"/>
      <c r="N53" s="107"/>
      <c r="O53" s="107"/>
      <c r="P53" s="158"/>
      <c r="Q53" s="294"/>
    </row>
    <row r="54" spans="1:19" ht="14.25">
      <c r="C54" s="4" t="s">
        <v>17</v>
      </c>
      <c r="D54" s="13" t="s">
        <v>17</v>
      </c>
      <c r="E54" s="4" t="s">
        <v>17</v>
      </c>
      <c r="F54" s="9" t="s">
        <v>241</v>
      </c>
      <c r="G54" s="17">
        <f>G53/G52</f>
        <v>0.46389496717724288</v>
      </c>
      <c r="H54" s="17">
        <f t="shared" ref="H54:L54" si="14">H53/H52</f>
        <v>0</v>
      </c>
      <c r="I54" s="17">
        <f t="shared" si="14"/>
        <v>0.46389496717724288</v>
      </c>
      <c r="J54" s="17"/>
      <c r="K54" s="17"/>
      <c r="L54" s="17">
        <f t="shared" si="14"/>
        <v>0.46389496717724288</v>
      </c>
      <c r="M54" s="17"/>
      <c r="N54" s="17"/>
      <c r="O54" s="17"/>
      <c r="P54" s="21"/>
      <c r="Q54" s="295"/>
    </row>
    <row r="55" spans="1:19" ht="22.5">
      <c r="A55" s="5" t="s">
        <v>333</v>
      </c>
      <c r="B55" s="9" t="s">
        <v>334</v>
      </c>
      <c r="C55" s="6" t="s">
        <v>17</v>
      </c>
      <c r="D55" s="5" t="s">
        <v>17</v>
      </c>
      <c r="E55" s="5" t="s">
        <v>17</v>
      </c>
      <c r="F55" s="9" t="s">
        <v>18</v>
      </c>
      <c r="G55" s="14">
        <f t="shared" si="10"/>
        <v>31327587</v>
      </c>
      <c r="H55" s="106">
        <v>31327587</v>
      </c>
      <c r="I55" s="14">
        <f t="shared" si="11"/>
        <v>31327587</v>
      </c>
      <c r="J55" s="14">
        <f>0-0</f>
        <v>0</v>
      </c>
      <c r="K55" s="14">
        <f>0-0</f>
        <v>0</v>
      </c>
      <c r="L55" s="14">
        <v>31327587</v>
      </c>
      <c r="M55" s="14">
        <f>0-0</f>
        <v>0</v>
      </c>
      <c r="N55" s="14">
        <f>0-0</f>
        <v>0</v>
      </c>
      <c r="O55" s="14">
        <f>0-0</f>
        <v>0</v>
      </c>
      <c r="P55" s="18">
        <f>0-0</f>
        <v>0</v>
      </c>
      <c r="Q55" s="293" t="s">
        <v>335</v>
      </c>
    </row>
    <row r="56" spans="1:19" ht="22.5">
      <c r="A56" s="10" t="s">
        <v>28</v>
      </c>
      <c r="B56" s="10" t="s">
        <v>29</v>
      </c>
      <c r="C56" s="6" t="s">
        <v>17</v>
      </c>
      <c r="D56" s="5" t="s">
        <v>17</v>
      </c>
      <c r="E56" s="5" t="s">
        <v>17</v>
      </c>
      <c r="F56" s="9" t="s">
        <v>240</v>
      </c>
      <c r="G56" s="106">
        <f t="shared" si="10"/>
        <v>31134728.870000001</v>
      </c>
      <c r="H56" s="106"/>
      <c r="I56" s="106">
        <f t="shared" si="11"/>
        <v>31134728.870000001</v>
      </c>
      <c r="J56" s="106"/>
      <c r="K56" s="106"/>
      <c r="L56" s="106">
        <f>29355988+1778740.87</f>
        <v>31134728.870000001</v>
      </c>
      <c r="M56" s="106"/>
      <c r="N56" s="106"/>
      <c r="O56" s="106"/>
      <c r="P56" s="157"/>
      <c r="Q56" s="294"/>
      <c r="R56" s="112"/>
      <c r="S56" s="112"/>
    </row>
    <row r="57" spans="1:19" ht="33.75">
      <c r="A57" s="9" t="s">
        <v>312</v>
      </c>
      <c r="B57" s="9" t="s">
        <v>312</v>
      </c>
      <c r="C57" s="6" t="s">
        <v>17</v>
      </c>
      <c r="D57" s="4" t="s">
        <v>17</v>
      </c>
      <c r="E57" s="5" t="s">
        <v>17</v>
      </c>
      <c r="F57" s="9" t="s">
        <v>241</v>
      </c>
      <c r="G57" s="16">
        <f>G56/G55</f>
        <v>0.99384382429454277</v>
      </c>
      <c r="H57" s="16">
        <f t="shared" ref="H57:L57" si="15">H56/H55</f>
        <v>0</v>
      </c>
      <c r="I57" s="16">
        <f t="shared" si="15"/>
        <v>0.99384382429454277</v>
      </c>
      <c r="J57" s="16"/>
      <c r="K57" s="16"/>
      <c r="L57" s="16">
        <f t="shared" si="15"/>
        <v>0.99384382429454277</v>
      </c>
      <c r="M57" s="16"/>
      <c r="N57" s="16"/>
      <c r="O57" s="16"/>
      <c r="P57" s="19"/>
      <c r="Q57" s="294"/>
    </row>
    <row r="58" spans="1:19" ht="14.25">
      <c r="C58" s="4" t="s">
        <v>313</v>
      </c>
      <c r="D58" s="4" t="s">
        <v>17</v>
      </c>
      <c r="E58" s="12">
        <v>2010</v>
      </c>
      <c r="F58" s="6" t="s">
        <v>18</v>
      </c>
      <c r="G58" s="7">
        <f t="shared" si="10"/>
        <v>1876195</v>
      </c>
      <c r="H58" s="107">
        <v>1876195</v>
      </c>
      <c r="I58" s="7">
        <f t="shared" si="11"/>
        <v>1876195</v>
      </c>
      <c r="J58" s="7">
        <f>0-0</f>
        <v>0</v>
      </c>
      <c r="K58" s="7">
        <f>0-0</f>
        <v>0</v>
      </c>
      <c r="L58" s="7">
        <v>1876195</v>
      </c>
      <c r="M58" s="7">
        <f>0-0</f>
        <v>0</v>
      </c>
      <c r="N58" s="7">
        <f>0-0</f>
        <v>0</v>
      </c>
      <c r="O58" s="7">
        <f>0-0</f>
        <v>0</v>
      </c>
      <c r="P58" s="20">
        <f>0-0</f>
        <v>0</v>
      </c>
      <c r="Q58" s="294"/>
    </row>
    <row r="59" spans="1:19" ht="14.25">
      <c r="C59" s="4" t="s">
        <v>17</v>
      </c>
      <c r="D59" s="4" t="s">
        <v>17</v>
      </c>
      <c r="E59" s="4" t="s">
        <v>17</v>
      </c>
      <c r="F59" s="9" t="s">
        <v>240</v>
      </c>
      <c r="G59" s="107">
        <f t="shared" si="10"/>
        <v>1778740.87</v>
      </c>
      <c r="H59" s="107"/>
      <c r="I59" s="107">
        <f t="shared" si="11"/>
        <v>1778740.87</v>
      </c>
      <c r="J59" s="107"/>
      <c r="K59" s="107"/>
      <c r="L59" s="107">
        <v>1778740.87</v>
      </c>
      <c r="M59" s="107"/>
      <c r="N59" s="107"/>
      <c r="O59" s="107"/>
      <c r="P59" s="158"/>
      <c r="Q59" s="294"/>
    </row>
    <row r="60" spans="1:19" ht="14.25">
      <c r="C60" s="4" t="s">
        <v>17</v>
      </c>
      <c r="D60" s="13" t="s">
        <v>17</v>
      </c>
      <c r="E60" s="4" t="s">
        <v>17</v>
      </c>
      <c r="F60" s="9" t="s">
        <v>241</v>
      </c>
      <c r="G60" s="17">
        <f>G59/G58</f>
        <v>0.94805756864291835</v>
      </c>
      <c r="H60" s="17">
        <f t="shared" ref="H60:L60" si="16">H59/H58</f>
        <v>0</v>
      </c>
      <c r="I60" s="17">
        <f t="shared" si="16"/>
        <v>0.94805756864291835</v>
      </c>
      <c r="J60" s="17"/>
      <c r="K60" s="17"/>
      <c r="L60" s="17">
        <f t="shared" si="16"/>
        <v>0.94805756864291835</v>
      </c>
      <c r="M60" s="17"/>
      <c r="N60" s="17"/>
      <c r="O60" s="17"/>
      <c r="P60" s="21"/>
      <c r="Q60" s="295"/>
    </row>
    <row r="61" spans="1:19" ht="14.25">
      <c r="A61" s="5" t="s">
        <v>336</v>
      </c>
      <c r="B61" s="9" t="s">
        <v>337</v>
      </c>
      <c r="C61" s="6" t="s">
        <v>17</v>
      </c>
      <c r="D61" s="5" t="s">
        <v>17</v>
      </c>
      <c r="E61" s="5" t="s">
        <v>17</v>
      </c>
      <c r="F61" s="9" t="s">
        <v>18</v>
      </c>
      <c r="G61" s="14">
        <f t="shared" si="10"/>
        <v>22239233</v>
      </c>
      <c r="H61" s="106">
        <v>22239233</v>
      </c>
      <c r="I61" s="14">
        <f t="shared" si="11"/>
        <v>22239233</v>
      </c>
      <c r="J61" s="14">
        <f>0-0</f>
        <v>0</v>
      </c>
      <c r="K61" s="14">
        <f>0-0</f>
        <v>0</v>
      </c>
      <c r="L61" s="14">
        <v>22239233</v>
      </c>
      <c r="M61" s="14">
        <f>0-0</f>
        <v>0</v>
      </c>
      <c r="N61" s="14">
        <f>0-0</f>
        <v>0</v>
      </c>
      <c r="O61" s="14">
        <f>0-0</f>
        <v>0</v>
      </c>
      <c r="P61" s="18">
        <f>0-0</f>
        <v>0</v>
      </c>
      <c r="Q61" s="293" t="s">
        <v>338</v>
      </c>
    </row>
    <row r="62" spans="1:19" ht="22.5">
      <c r="A62" s="10" t="s">
        <v>28</v>
      </c>
      <c r="B62" s="10" t="s">
        <v>29</v>
      </c>
      <c r="C62" s="6" t="s">
        <v>17</v>
      </c>
      <c r="D62" s="5" t="s">
        <v>17</v>
      </c>
      <c r="E62" s="5" t="s">
        <v>17</v>
      </c>
      <c r="F62" s="9" t="s">
        <v>240</v>
      </c>
      <c r="G62" s="106">
        <f t="shared" si="10"/>
        <v>1759493</v>
      </c>
      <c r="H62" s="106"/>
      <c r="I62" s="106">
        <f t="shared" si="11"/>
        <v>1759493</v>
      </c>
      <c r="J62" s="106"/>
      <c r="K62" s="106"/>
      <c r="L62" s="106">
        <v>1759493</v>
      </c>
      <c r="M62" s="106"/>
      <c r="N62" s="106"/>
      <c r="O62" s="106"/>
      <c r="P62" s="157"/>
      <c r="Q62" s="294"/>
      <c r="R62" s="112"/>
      <c r="S62" s="112"/>
    </row>
    <row r="63" spans="1:19" ht="33.75">
      <c r="A63" s="9" t="s">
        <v>312</v>
      </c>
      <c r="B63" s="9" t="s">
        <v>312</v>
      </c>
      <c r="C63" s="6" t="s">
        <v>17</v>
      </c>
      <c r="D63" s="4" t="s">
        <v>17</v>
      </c>
      <c r="E63" s="5" t="s">
        <v>17</v>
      </c>
      <c r="F63" s="9" t="s">
        <v>241</v>
      </c>
      <c r="G63" s="16">
        <f>G62/G61</f>
        <v>7.9116622412292725E-2</v>
      </c>
      <c r="H63" s="16">
        <f t="shared" ref="H63:L63" si="17">H62/H61</f>
        <v>0</v>
      </c>
      <c r="I63" s="16">
        <f t="shared" si="17"/>
        <v>7.9116622412292725E-2</v>
      </c>
      <c r="J63" s="16"/>
      <c r="K63" s="16"/>
      <c r="L63" s="16">
        <f t="shared" si="17"/>
        <v>7.9116622412292725E-2</v>
      </c>
      <c r="M63" s="16"/>
      <c r="N63" s="16"/>
      <c r="O63" s="16"/>
      <c r="P63" s="19"/>
      <c r="Q63" s="294"/>
    </row>
    <row r="64" spans="1:19" ht="14.25">
      <c r="C64" s="4" t="s">
        <v>313</v>
      </c>
      <c r="D64" s="4" t="s">
        <v>17</v>
      </c>
      <c r="E64" s="12">
        <v>2010</v>
      </c>
      <c r="F64" s="6" t="s">
        <v>18</v>
      </c>
      <c r="G64" s="7">
        <f t="shared" si="10"/>
        <v>448960</v>
      </c>
      <c r="H64" s="107">
        <v>448960</v>
      </c>
      <c r="I64" s="7">
        <f t="shared" si="11"/>
        <v>448960</v>
      </c>
      <c r="J64" s="7">
        <f>0-0</f>
        <v>0</v>
      </c>
      <c r="K64" s="7">
        <f>0-0</f>
        <v>0</v>
      </c>
      <c r="L64" s="7">
        <v>448960</v>
      </c>
      <c r="M64" s="7">
        <f>0-0</f>
        <v>0</v>
      </c>
      <c r="N64" s="7">
        <f>0-0</f>
        <v>0</v>
      </c>
      <c r="O64" s="7">
        <f>0-0</f>
        <v>0</v>
      </c>
      <c r="P64" s="20">
        <f>0-0</f>
        <v>0</v>
      </c>
      <c r="Q64" s="294"/>
    </row>
    <row r="65" spans="1:19" ht="14.25">
      <c r="C65" s="4" t="s">
        <v>17</v>
      </c>
      <c r="D65" s="4" t="s">
        <v>17</v>
      </c>
      <c r="E65" s="4" t="s">
        <v>17</v>
      </c>
      <c r="F65" s="9" t="s">
        <v>240</v>
      </c>
      <c r="G65" s="107">
        <f t="shared" si="10"/>
        <v>0</v>
      </c>
      <c r="H65" s="107"/>
      <c r="I65" s="107">
        <f t="shared" si="11"/>
        <v>0</v>
      </c>
      <c r="J65" s="107"/>
      <c r="K65" s="107"/>
      <c r="L65" s="107">
        <v>0</v>
      </c>
      <c r="M65" s="107"/>
      <c r="N65" s="107"/>
      <c r="O65" s="107"/>
      <c r="P65" s="158"/>
      <c r="Q65" s="294"/>
    </row>
    <row r="66" spans="1:19" ht="14.25">
      <c r="C66" s="4" t="s">
        <v>17</v>
      </c>
      <c r="D66" s="13" t="s">
        <v>17</v>
      </c>
      <c r="E66" s="4" t="s">
        <v>17</v>
      </c>
      <c r="F66" s="9" t="s">
        <v>241</v>
      </c>
      <c r="G66" s="17">
        <f t="shared" si="10"/>
        <v>0</v>
      </c>
      <c r="H66" s="107"/>
      <c r="I66" s="17">
        <f t="shared" si="11"/>
        <v>0</v>
      </c>
      <c r="J66" s="17"/>
      <c r="K66" s="17"/>
      <c r="L66" s="17">
        <f>L65/L64*100</f>
        <v>0</v>
      </c>
      <c r="M66" s="17"/>
      <c r="N66" s="17"/>
      <c r="O66" s="17"/>
      <c r="P66" s="21"/>
      <c r="Q66" s="295"/>
    </row>
    <row r="67" spans="1:19" ht="33.75">
      <c r="A67" s="5" t="s">
        <v>339</v>
      </c>
      <c r="B67" s="9" t="s">
        <v>340</v>
      </c>
      <c r="C67" s="6" t="s">
        <v>17</v>
      </c>
      <c r="D67" s="5" t="s">
        <v>17</v>
      </c>
      <c r="E67" s="5" t="s">
        <v>17</v>
      </c>
      <c r="F67" s="9" t="s">
        <v>18</v>
      </c>
      <c r="G67" s="14">
        <f t="shared" si="10"/>
        <v>2738224</v>
      </c>
      <c r="H67" s="106">
        <v>2738224</v>
      </c>
      <c r="I67" s="14">
        <f t="shared" si="11"/>
        <v>2738224</v>
      </c>
      <c r="J67" s="14">
        <f>0-0</f>
        <v>0</v>
      </c>
      <c r="K67" s="14">
        <f>0-0</f>
        <v>0</v>
      </c>
      <c r="L67" s="14">
        <v>2738224</v>
      </c>
      <c r="M67" s="14">
        <f>0-0</f>
        <v>0</v>
      </c>
      <c r="N67" s="14">
        <f>0-0</f>
        <v>0</v>
      </c>
      <c r="O67" s="14">
        <f>0-0</f>
        <v>0</v>
      </c>
      <c r="P67" s="18">
        <f>0-0</f>
        <v>0</v>
      </c>
      <c r="Q67" s="293" t="s">
        <v>341</v>
      </c>
    </row>
    <row r="68" spans="1:19" ht="22.5">
      <c r="A68" s="10" t="s">
        <v>28</v>
      </c>
      <c r="B68" s="10" t="s">
        <v>29</v>
      </c>
      <c r="C68" s="6" t="s">
        <v>17</v>
      </c>
      <c r="D68" s="5" t="s">
        <v>17</v>
      </c>
      <c r="E68" s="5" t="s">
        <v>17</v>
      </c>
      <c r="F68" s="9" t="s">
        <v>240</v>
      </c>
      <c r="G68" s="106">
        <f t="shared" si="10"/>
        <v>2734227.08</v>
      </c>
      <c r="H68" s="106"/>
      <c r="I68" s="106">
        <f t="shared" si="11"/>
        <v>2734227.08</v>
      </c>
      <c r="J68" s="106"/>
      <c r="K68" s="106"/>
      <c r="L68" s="106">
        <f>2277703.08+456524</f>
        <v>2734227.08</v>
      </c>
      <c r="M68" s="106"/>
      <c r="N68" s="106"/>
      <c r="O68" s="106"/>
      <c r="P68" s="157"/>
      <c r="Q68" s="294"/>
      <c r="R68" s="112"/>
      <c r="S68" s="112"/>
    </row>
    <row r="69" spans="1:19" ht="33.75">
      <c r="A69" s="9" t="s">
        <v>312</v>
      </c>
      <c r="B69" s="9" t="s">
        <v>312</v>
      </c>
      <c r="C69" s="6" t="s">
        <v>17</v>
      </c>
      <c r="D69" s="4" t="s">
        <v>17</v>
      </c>
      <c r="E69" s="5" t="s">
        <v>17</v>
      </c>
      <c r="F69" s="9" t="s">
        <v>241</v>
      </c>
      <c r="G69" s="16">
        <f>G68/G67</f>
        <v>0.99854032394720083</v>
      </c>
      <c r="H69" s="16">
        <f t="shared" ref="H69:L69" si="18">H68/H67</f>
        <v>0</v>
      </c>
      <c r="I69" s="16">
        <f t="shared" si="18"/>
        <v>0.99854032394720083</v>
      </c>
      <c r="J69" s="16"/>
      <c r="K69" s="16"/>
      <c r="L69" s="16">
        <f t="shared" si="18"/>
        <v>0.99854032394720083</v>
      </c>
      <c r="M69" s="16"/>
      <c r="N69" s="16"/>
      <c r="O69" s="16"/>
      <c r="P69" s="19"/>
      <c r="Q69" s="294"/>
    </row>
    <row r="70" spans="1:19" ht="14.25">
      <c r="C70" s="4" t="s">
        <v>313</v>
      </c>
      <c r="D70" s="4" t="s">
        <v>17</v>
      </c>
      <c r="E70" s="12">
        <v>2010</v>
      </c>
      <c r="F70" s="6" t="s">
        <v>18</v>
      </c>
      <c r="G70" s="7">
        <f t="shared" si="10"/>
        <v>2281700</v>
      </c>
      <c r="H70" s="107">
        <v>2281700</v>
      </c>
      <c r="I70" s="7">
        <f t="shared" si="11"/>
        <v>2281700</v>
      </c>
      <c r="J70" s="7"/>
      <c r="K70" s="7"/>
      <c r="L70" s="7">
        <v>2281700</v>
      </c>
      <c r="M70" s="7">
        <f>0-0</f>
        <v>0</v>
      </c>
      <c r="N70" s="7">
        <f>0-0</f>
        <v>0</v>
      </c>
      <c r="O70" s="7">
        <f>0-0</f>
        <v>0</v>
      </c>
      <c r="P70" s="20">
        <f>0-0</f>
        <v>0</v>
      </c>
      <c r="Q70" s="294"/>
    </row>
    <row r="71" spans="1:19" ht="24" customHeight="1">
      <c r="C71" s="4" t="s">
        <v>17</v>
      </c>
      <c r="D71" s="4" t="s">
        <v>17</v>
      </c>
      <c r="E71" s="4" t="s">
        <v>17</v>
      </c>
      <c r="F71" s="9" t="s">
        <v>240</v>
      </c>
      <c r="G71" s="107">
        <f t="shared" si="10"/>
        <v>2277703.08</v>
      </c>
      <c r="H71" s="107"/>
      <c r="I71" s="107">
        <f t="shared" si="11"/>
        <v>2277703.08</v>
      </c>
      <c r="J71" s="107"/>
      <c r="K71" s="107"/>
      <c r="L71" s="107">
        <v>2277703.08</v>
      </c>
      <c r="M71" s="107"/>
      <c r="N71" s="107"/>
      <c r="O71" s="107"/>
      <c r="P71" s="158"/>
      <c r="Q71" s="294"/>
    </row>
    <row r="72" spans="1:19" ht="24" customHeight="1">
      <c r="C72" s="4" t="s">
        <v>17</v>
      </c>
      <c r="D72" s="13" t="s">
        <v>17</v>
      </c>
      <c r="E72" s="4" t="s">
        <v>17</v>
      </c>
      <c r="F72" s="9" t="s">
        <v>241</v>
      </c>
      <c r="G72" s="17">
        <f>G71/G70</f>
        <v>0.99824827102598945</v>
      </c>
      <c r="H72" s="17">
        <f t="shared" ref="H72:L72" si="19">H71/H70</f>
        <v>0</v>
      </c>
      <c r="I72" s="17">
        <f t="shared" si="19"/>
        <v>0.99824827102598945</v>
      </c>
      <c r="J72" s="17"/>
      <c r="K72" s="17"/>
      <c r="L72" s="17">
        <f t="shared" si="19"/>
        <v>0.99824827102598945</v>
      </c>
      <c r="M72" s="17"/>
      <c r="N72" s="17"/>
      <c r="O72" s="17"/>
      <c r="P72" s="21"/>
      <c r="Q72" s="295"/>
    </row>
    <row r="73" spans="1:19" ht="24" customHeight="1">
      <c r="A73" s="5" t="s">
        <v>342</v>
      </c>
      <c r="B73" s="9" t="s">
        <v>343</v>
      </c>
      <c r="C73" s="6" t="s">
        <v>17</v>
      </c>
      <c r="D73" s="5" t="s">
        <v>17</v>
      </c>
      <c r="E73" s="5" t="s">
        <v>17</v>
      </c>
      <c r="F73" s="9" t="s">
        <v>18</v>
      </c>
      <c r="G73" s="14">
        <f t="shared" si="10"/>
        <v>28820000</v>
      </c>
      <c r="H73" s="106">
        <v>28820000</v>
      </c>
      <c r="I73" s="14">
        <f t="shared" si="11"/>
        <v>28820000</v>
      </c>
      <c r="J73" s="14">
        <f>0-0</f>
        <v>0</v>
      </c>
      <c r="K73" s="14">
        <f>0-0</f>
        <v>0</v>
      </c>
      <c r="L73" s="14">
        <v>28820000</v>
      </c>
      <c r="M73" s="14">
        <f>0-0</f>
        <v>0</v>
      </c>
      <c r="N73" s="14">
        <f>0-0</f>
        <v>0</v>
      </c>
      <c r="O73" s="14">
        <f>0-0</f>
        <v>0</v>
      </c>
      <c r="P73" s="18">
        <f>0-0</f>
        <v>0</v>
      </c>
      <c r="Q73" s="293" t="s">
        <v>344</v>
      </c>
    </row>
    <row r="74" spans="1:19" ht="22.5">
      <c r="A74" s="10" t="s">
        <v>28</v>
      </c>
      <c r="B74" s="10" t="s">
        <v>29</v>
      </c>
      <c r="C74" s="6" t="s">
        <v>17</v>
      </c>
      <c r="D74" s="5" t="s">
        <v>17</v>
      </c>
      <c r="E74" s="5" t="s">
        <v>17</v>
      </c>
      <c r="F74" s="9" t="s">
        <v>240</v>
      </c>
      <c r="G74" s="106">
        <f t="shared" si="10"/>
        <v>91500</v>
      </c>
      <c r="H74" s="106"/>
      <c r="I74" s="106">
        <f t="shared" si="11"/>
        <v>91500</v>
      </c>
      <c r="J74" s="106"/>
      <c r="K74" s="106"/>
      <c r="L74" s="106">
        <v>91500</v>
      </c>
      <c r="M74" s="106"/>
      <c r="N74" s="106"/>
      <c r="O74" s="106"/>
      <c r="P74" s="157"/>
      <c r="Q74" s="294"/>
    </row>
    <row r="75" spans="1:19" ht="33.75">
      <c r="A75" s="9" t="s">
        <v>312</v>
      </c>
      <c r="B75" s="9" t="s">
        <v>312</v>
      </c>
      <c r="C75" s="6" t="s">
        <v>17</v>
      </c>
      <c r="D75" s="4" t="s">
        <v>17</v>
      </c>
      <c r="E75" s="5" t="s">
        <v>17</v>
      </c>
      <c r="F75" s="9" t="s">
        <v>241</v>
      </c>
      <c r="G75" s="16">
        <f t="shared" si="10"/>
        <v>0.31748785565579457</v>
      </c>
      <c r="H75" s="106"/>
      <c r="I75" s="16">
        <f t="shared" si="11"/>
        <v>0.31748785565579457</v>
      </c>
      <c r="J75" s="16"/>
      <c r="K75" s="16"/>
      <c r="L75" s="17">
        <f>L74/L73*100</f>
        <v>0.31748785565579457</v>
      </c>
      <c r="M75" s="16"/>
      <c r="N75" s="16"/>
      <c r="O75" s="16"/>
      <c r="P75" s="19"/>
      <c r="Q75" s="294"/>
    </row>
    <row r="76" spans="1:19" ht="20.25" customHeight="1">
      <c r="C76" s="4" t="s">
        <v>313</v>
      </c>
      <c r="D76" s="4" t="s">
        <v>17</v>
      </c>
      <c r="E76" s="12">
        <v>2010</v>
      </c>
      <c r="F76" s="6" t="s">
        <v>18</v>
      </c>
      <c r="G76" s="7">
        <f t="shared" si="10"/>
        <v>152500</v>
      </c>
      <c r="H76" s="107">
        <v>152500</v>
      </c>
      <c r="I76" s="7">
        <f t="shared" si="11"/>
        <v>152500</v>
      </c>
      <c r="J76" s="7">
        <f>0-0</f>
        <v>0</v>
      </c>
      <c r="K76" s="7">
        <f>0-0</f>
        <v>0</v>
      </c>
      <c r="L76" s="7">
        <v>152500</v>
      </c>
      <c r="M76" s="7">
        <f>0-0</f>
        <v>0</v>
      </c>
      <c r="N76" s="7">
        <f>0-0</f>
        <v>0</v>
      </c>
      <c r="O76" s="7">
        <f>0-0</f>
        <v>0</v>
      </c>
      <c r="P76" s="20">
        <f>0-0</f>
        <v>0</v>
      </c>
      <c r="Q76" s="294"/>
    </row>
    <row r="77" spans="1:19" ht="20.25" customHeight="1">
      <c r="C77" s="4" t="s">
        <v>17</v>
      </c>
      <c r="D77" s="4" t="s">
        <v>17</v>
      </c>
      <c r="E77" s="4" t="s">
        <v>17</v>
      </c>
      <c r="F77" s="9" t="s">
        <v>240</v>
      </c>
      <c r="G77" s="107">
        <f t="shared" si="10"/>
        <v>91500</v>
      </c>
      <c r="H77" s="107"/>
      <c r="I77" s="107">
        <f t="shared" si="11"/>
        <v>91500</v>
      </c>
      <c r="J77" s="107"/>
      <c r="K77" s="107"/>
      <c r="L77" s="107">
        <v>91500</v>
      </c>
      <c r="M77" s="107"/>
      <c r="N77" s="107"/>
      <c r="O77" s="107"/>
      <c r="P77" s="158"/>
      <c r="Q77" s="294"/>
    </row>
    <row r="78" spans="1:19" ht="20.25" customHeight="1">
      <c r="C78" s="4" t="s">
        <v>17</v>
      </c>
      <c r="D78" s="13" t="s">
        <v>17</v>
      </c>
      <c r="E78" s="4" t="s">
        <v>17</v>
      </c>
      <c r="F78" s="9" t="s">
        <v>241</v>
      </c>
      <c r="G78" s="17">
        <f>G77/G76</f>
        <v>0.6</v>
      </c>
      <c r="H78" s="17">
        <f t="shared" ref="H78:L78" si="20">H77/H76</f>
        <v>0</v>
      </c>
      <c r="I78" s="17">
        <f t="shared" si="20"/>
        <v>0.6</v>
      </c>
      <c r="J78" s="17"/>
      <c r="K78" s="17"/>
      <c r="L78" s="17">
        <f t="shared" si="20"/>
        <v>0.6</v>
      </c>
      <c r="M78" s="17"/>
      <c r="N78" s="17"/>
      <c r="O78" s="17"/>
      <c r="P78" s="21"/>
      <c r="Q78" s="295"/>
    </row>
    <row r="79" spans="1:19" ht="22.5">
      <c r="A79" s="5" t="s">
        <v>345</v>
      </c>
      <c r="B79" s="9" t="s">
        <v>346</v>
      </c>
      <c r="C79" s="6" t="s">
        <v>17</v>
      </c>
      <c r="D79" s="5" t="s">
        <v>17</v>
      </c>
      <c r="E79" s="5" t="s">
        <v>17</v>
      </c>
      <c r="F79" s="9" t="s">
        <v>18</v>
      </c>
      <c r="G79" s="14">
        <f t="shared" si="10"/>
        <v>67090820</v>
      </c>
      <c r="H79" s="106">
        <v>67090820</v>
      </c>
      <c r="I79" s="14">
        <f t="shared" si="11"/>
        <v>67090820</v>
      </c>
      <c r="J79" s="14">
        <f>0-0</f>
        <v>0</v>
      </c>
      <c r="K79" s="14">
        <f>0-0</f>
        <v>0</v>
      </c>
      <c r="L79" s="14">
        <v>67090820</v>
      </c>
      <c r="M79" s="14">
        <f>0-0</f>
        <v>0</v>
      </c>
      <c r="N79" s="14">
        <f>0-0</f>
        <v>0</v>
      </c>
      <c r="O79" s="14">
        <f>0-0</f>
        <v>0</v>
      </c>
      <c r="P79" s="18">
        <f>0-0</f>
        <v>0</v>
      </c>
      <c r="Q79" s="293" t="s">
        <v>344</v>
      </c>
    </row>
    <row r="80" spans="1:19" ht="22.5">
      <c r="A80" s="10" t="s">
        <v>28</v>
      </c>
      <c r="B80" s="10" t="s">
        <v>29</v>
      </c>
      <c r="C80" s="6" t="s">
        <v>17</v>
      </c>
      <c r="D80" s="5" t="s">
        <v>17</v>
      </c>
      <c r="E80" s="5" t="s">
        <v>17</v>
      </c>
      <c r="F80" s="9" t="s">
        <v>240</v>
      </c>
      <c r="G80" s="106">
        <f t="shared" si="10"/>
        <v>181780</v>
      </c>
      <c r="H80" s="106"/>
      <c r="I80" s="106">
        <f t="shared" si="11"/>
        <v>181780</v>
      </c>
      <c r="J80" s="106"/>
      <c r="K80" s="106"/>
      <c r="L80" s="106">
        <v>181780</v>
      </c>
      <c r="M80" s="106"/>
      <c r="N80" s="106"/>
      <c r="O80" s="106"/>
      <c r="P80" s="157"/>
      <c r="Q80" s="294"/>
    </row>
    <row r="81" spans="1:17" ht="33.75">
      <c r="A81" s="9" t="s">
        <v>312</v>
      </c>
      <c r="B81" s="9" t="s">
        <v>312</v>
      </c>
      <c r="C81" s="6" t="s">
        <v>17</v>
      </c>
      <c r="D81" s="4" t="s">
        <v>17</v>
      </c>
      <c r="E81" s="5" t="s">
        <v>17</v>
      </c>
      <c r="F81" s="9" t="s">
        <v>241</v>
      </c>
      <c r="G81" s="16">
        <f t="shared" si="10"/>
        <v>0.27094615925099735</v>
      </c>
      <c r="H81" s="106"/>
      <c r="I81" s="16">
        <f t="shared" si="11"/>
        <v>0.27094615925099735</v>
      </c>
      <c r="J81" s="16"/>
      <c r="K81" s="16"/>
      <c r="L81" s="17">
        <f>L80/L79*100</f>
        <v>0.27094615925099735</v>
      </c>
      <c r="M81" s="16"/>
      <c r="N81" s="16"/>
      <c r="O81" s="16"/>
      <c r="P81" s="19"/>
      <c r="Q81" s="294"/>
    </row>
    <row r="82" spans="1:17" ht="33.75">
      <c r="A82" s="5" t="s">
        <v>347</v>
      </c>
      <c r="B82" s="9" t="s">
        <v>348</v>
      </c>
      <c r="C82" s="6" t="s">
        <v>17</v>
      </c>
      <c r="D82" s="5" t="s">
        <v>17</v>
      </c>
      <c r="E82" s="5" t="s">
        <v>17</v>
      </c>
      <c r="F82" s="9" t="s">
        <v>18</v>
      </c>
      <c r="G82" s="14">
        <f t="shared" si="10"/>
        <v>102569936</v>
      </c>
      <c r="H82" s="106">
        <v>102569936</v>
      </c>
      <c r="I82" s="14">
        <f t="shared" si="11"/>
        <v>102569936</v>
      </c>
      <c r="J82" s="14">
        <f>0-0</f>
        <v>0</v>
      </c>
      <c r="K82" s="14">
        <f>0-0</f>
        <v>0</v>
      </c>
      <c r="L82" s="14">
        <v>102569936</v>
      </c>
      <c r="M82" s="14">
        <f>0-0</f>
        <v>0</v>
      </c>
      <c r="N82" s="14">
        <f>0-0</f>
        <v>0</v>
      </c>
      <c r="O82" s="14">
        <f>0-0</f>
        <v>0</v>
      </c>
      <c r="P82" s="18">
        <f>0-0</f>
        <v>0</v>
      </c>
      <c r="Q82" s="294" t="s">
        <v>344</v>
      </c>
    </row>
    <row r="83" spans="1:17" ht="22.5">
      <c r="A83" s="10" t="s">
        <v>28</v>
      </c>
      <c r="B83" s="10" t="s">
        <v>29</v>
      </c>
      <c r="C83" s="6" t="s">
        <v>17</v>
      </c>
      <c r="D83" s="5" t="s">
        <v>17</v>
      </c>
      <c r="E83" s="5" t="s">
        <v>17</v>
      </c>
      <c r="F83" s="9" t="s">
        <v>240</v>
      </c>
      <c r="G83" s="106">
        <f t="shared" si="10"/>
        <v>1469035</v>
      </c>
      <c r="H83" s="106"/>
      <c r="I83" s="106">
        <f t="shared" si="11"/>
        <v>1469035</v>
      </c>
      <c r="J83" s="106"/>
      <c r="K83" s="106"/>
      <c r="L83" s="106">
        <f>669935+799100</f>
        <v>1469035</v>
      </c>
      <c r="M83" s="106"/>
      <c r="N83" s="106"/>
      <c r="O83" s="106"/>
      <c r="P83" s="157"/>
      <c r="Q83" s="294"/>
    </row>
    <row r="84" spans="1:17" ht="33.75">
      <c r="A84" s="9" t="s">
        <v>312</v>
      </c>
      <c r="B84" s="9" t="s">
        <v>312</v>
      </c>
      <c r="C84" s="6" t="s">
        <v>17</v>
      </c>
      <c r="D84" s="4" t="s">
        <v>17</v>
      </c>
      <c r="E84" s="5" t="s">
        <v>17</v>
      </c>
      <c r="F84" s="9" t="s">
        <v>241</v>
      </c>
      <c r="G84" s="16">
        <f>G83/G82</f>
        <v>1.4322276656192902E-2</v>
      </c>
      <c r="H84" s="16">
        <f t="shared" ref="H84:L84" si="21">H83/H82</f>
        <v>0</v>
      </c>
      <c r="I84" s="16">
        <f t="shared" si="21"/>
        <v>1.4322276656192902E-2</v>
      </c>
      <c r="J84" s="16"/>
      <c r="K84" s="16"/>
      <c r="L84" s="16">
        <f t="shared" si="21"/>
        <v>1.4322276656192902E-2</v>
      </c>
      <c r="M84" s="16"/>
      <c r="N84" s="16"/>
      <c r="O84" s="16"/>
      <c r="P84" s="19"/>
      <c r="Q84" s="294"/>
    </row>
    <row r="85" spans="1:17" ht="14.25">
      <c r="C85" s="4" t="s">
        <v>313</v>
      </c>
      <c r="D85" s="4" t="s">
        <v>17</v>
      </c>
      <c r="E85" s="12">
        <v>2010</v>
      </c>
      <c r="F85" s="6" t="s">
        <v>18</v>
      </c>
      <c r="G85" s="7">
        <f t="shared" si="10"/>
        <v>800100</v>
      </c>
      <c r="H85" s="107">
        <v>800100</v>
      </c>
      <c r="I85" s="7">
        <f t="shared" si="11"/>
        <v>800100</v>
      </c>
      <c r="J85" s="7">
        <f>0-0</f>
        <v>0</v>
      </c>
      <c r="K85" s="7">
        <f>0-0</f>
        <v>0</v>
      </c>
      <c r="L85" s="7">
        <v>800100</v>
      </c>
      <c r="M85" s="7">
        <f>0-0</f>
        <v>0</v>
      </c>
      <c r="N85" s="7">
        <f>0-0</f>
        <v>0</v>
      </c>
      <c r="O85" s="7">
        <f>0-0</f>
        <v>0</v>
      </c>
      <c r="P85" s="20">
        <f>0-0</f>
        <v>0</v>
      </c>
      <c r="Q85" s="294"/>
    </row>
    <row r="86" spans="1:17" ht="14.25">
      <c r="C86" s="4" t="s">
        <v>17</v>
      </c>
      <c r="D86" s="4" t="s">
        <v>17</v>
      </c>
      <c r="E86" s="4" t="s">
        <v>17</v>
      </c>
      <c r="F86" s="9" t="s">
        <v>240</v>
      </c>
      <c r="G86" s="107">
        <f t="shared" si="10"/>
        <v>799100</v>
      </c>
      <c r="H86" s="107"/>
      <c r="I86" s="107">
        <f t="shared" si="11"/>
        <v>799100</v>
      </c>
      <c r="J86" s="107"/>
      <c r="K86" s="107"/>
      <c r="L86" s="107">
        <v>799100</v>
      </c>
      <c r="M86" s="107"/>
      <c r="N86" s="107"/>
      <c r="O86" s="107"/>
      <c r="P86" s="158"/>
      <c r="Q86" s="294"/>
    </row>
    <row r="87" spans="1:17" ht="14.25">
      <c r="C87" s="4" t="s">
        <v>17</v>
      </c>
      <c r="D87" s="13" t="s">
        <v>17</v>
      </c>
      <c r="E87" s="4" t="s">
        <v>17</v>
      </c>
      <c r="F87" s="9" t="s">
        <v>241</v>
      </c>
      <c r="G87" s="17">
        <f>G86/G85</f>
        <v>0.99875015623047114</v>
      </c>
      <c r="H87" s="17">
        <f t="shared" ref="H87:L87" si="22">H86/H85</f>
        <v>0</v>
      </c>
      <c r="I87" s="17">
        <f t="shared" si="22"/>
        <v>0.99875015623047114</v>
      </c>
      <c r="J87" s="17"/>
      <c r="K87" s="17"/>
      <c r="L87" s="17">
        <f t="shared" si="22"/>
        <v>0.99875015623047114</v>
      </c>
      <c r="M87" s="17"/>
      <c r="N87" s="17"/>
      <c r="O87" s="17"/>
      <c r="P87" s="21"/>
      <c r="Q87" s="295"/>
    </row>
    <row r="88" spans="1:17" ht="45">
      <c r="A88" s="5" t="s">
        <v>349</v>
      </c>
      <c r="B88" s="9" t="s">
        <v>350</v>
      </c>
      <c r="C88" s="6" t="s">
        <v>17</v>
      </c>
      <c r="D88" s="5" t="s">
        <v>17</v>
      </c>
      <c r="E88" s="5" t="s">
        <v>17</v>
      </c>
      <c r="F88" s="9" t="s">
        <v>18</v>
      </c>
      <c r="G88" s="14">
        <f t="shared" si="10"/>
        <v>48824530</v>
      </c>
      <c r="H88" s="106">
        <v>48824530</v>
      </c>
      <c r="I88" s="14">
        <f t="shared" si="11"/>
        <v>48824530</v>
      </c>
      <c r="J88" s="14">
        <f>0-0</f>
        <v>0</v>
      </c>
      <c r="K88" s="14">
        <f>0-0</f>
        <v>0</v>
      </c>
      <c r="L88" s="14">
        <v>48824530</v>
      </c>
      <c r="M88" s="14">
        <f>0-0</f>
        <v>0</v>
      </c>
      <c r="N88" s="14">
        <f>0-0</f>
        <v>0</v>
      </c>
      <c r="O88" s="14">
        <f>0-0</f>
        <v>0</v>
      </c>
      <c r="P88" s="18">
        <f>0-0</f>
        <v>0</v>
      </c>
      <c r="Q88" s="293" t="s">
        <v>344</v>
      </c>
    </row>
    <row r="89" spans="1:17" ht="22.5">
      <c r="A89" s="10" t="s">
        <v>28</v>
      </c>
      <c r="B89" s="10" t="s">
        <v>29</v>
      </c>
      <c r="C89" s="6" t="s">
        <v>17</v>
      </c>
      <c r="D89" s="5" t="s">
        <v>17</v>
      </c>
      <c r="E89" s="5" t="s">
        <v>17</v>
      </c>
      <c r="F89" s="9" t="s">
        <v>240</v>
      </c>
      <c r="G89" s="106">
        <f t="shared" si="10"/>
        <v>0</v>
      </c>
      <c r="H89" s="106"/>
      <c r="I89" s="106">
        <f t="shared" si="11"/>
        <v>0</v>
      </c>
      <c r="J89" s="106"/>
      <c r="K89" s="106"/>
      <c r="L89" s="106">
        <v>0</v>
      </c>
      <c r="M89" s="106"/>
      <c r="N89" s="106"/>
      <c r="O89" s="106"/>
      <c r="P89" s="157"/>
      <c r="Q89" s="294"/>
    </row>
    <row r="90" spans="1:17" ht="33.75">
      <c r="A90" s="9" t="s">
        <v>312</v>
      </c>
      <c r="B90" s="9" t="s">
        <v>312</v>
      </c>
      <c r="C90" s="6" t="s">
        <v>17</v>
      </c>
      <c r="D90" s="4" t="s">
        <v>17</v>
      </c>
      <c r="E90" s="5" t="s">
        <v>17</v>
      </c>
      <c r="F90" s="9" t="s">
        <v>241</v>
      </c>
      <c r="G90" s="16">
        <f t="shared" si="10"/>
        <v>0</v>
      </c>
      <c r="H90" s="106"/>
      <c r="I90" s="16">
        <f t="shared" si="11"/>
        <v>0</v>
      </c>
      <c r="J90" s="16"/>
      <c r="K90" s="16"/>
      <c r="L90" s="17">
        <f>L89/L88*100</f>
        <v>0</v>
      </c>
      <c r="M90" s="16"/>
      <c r="N90" s="16"/>
      <c r="O90" s="16"/>
      <c r="P90" s="19"/>
      <c r="Q90" s="295"/>
    </row>
    <row r="91" spans="1:17" ht="67.5">
      <c r="A91" s="5" t="s">
        <v>351</v>
      </c>
      <c r="B91" s="9" t="s">
        <v>352</v>
      </c>
      <c r="C91" s="6" t="s">
        <v>17</v>
      </c>
      <c r="D91" s="5" t="s">
        <v>17</v>
      </c>
      <c r="E91" s="5" t="s">
        <v>17</v>
      </c>
      <c r="F91" s="9" t="s">
        <v>18</v>
      </c>
      <c r="G91" s="14">
        <f t="shared" si="10"/>
        <v>44726200</v>
      </c>
      <c r="H91" s="106">
        <v>44726200</v>
      </c>
      <c r="I91" s="14">
        <f t="shared" si="11"/>
        <v>44726200</v>
      </c>
      <c r="J91" s="14">
        <f>0-0</f>
        <v>0</v>
      </c>
      <c r="K91" s="14">
        <f>0-0</f>
        <v>0</v>
      </c>
      <c r="L91" s="14">
        <v>44726200</v>
      </c>
      <c r="M91" s="14">
        <f>0-0</f>
        <v>0</v>
      </c>
      <c r="N91" s="14">
        <f>0-0</f>
        <v>0</v>
      </c>
      <c r="O91" s="14">
        <f>0-0</f>
        <v>0</v>
      </c>
      <c r="P91" s="18">
        <f>0-0</f>
        <v>0</v>
      </c>
      <c r="Q91" s="294" t="s">
        <v>344</v>
      </c>
    </row>
    <row r="92" spans="1:17" ht="22.5">
      <c r="A92" s="10" t="s">
        <v>28</v>
      </c>
      <c r="B92" s="10" t="s">
        <v>29</v>
      </c>
      <c r="C92" s="6" t="s">
        <v>17</v>
      </c>
      <c r="D92" s="5" t="s">
        <v>17</v>
      </c>
      <c r="E92" s="5" t="s">
        <v>17</v>
      </c>
      <c r="F92" s="9" t="s">
        <v>240</v>
      </c>
      <c r="G92" s="106">
        <f t="shared" si="10"/>
        <v>256200</v>
      </c>
      <c r="H92" s="106"/>
      <c r="I92" s="106">
        <f t="shared" si="11"/>
        <v>256200</v>
      </c>
      <c r="J92" s="106"/>
      <c r="K92" s="106"/>
      <c r="L92" s="106">
        <v>256200</v>
      </c>
      <c r="M92" s="106"/>
      <c r="N92" s="106"/>
      <c r="O92" s="106"/>
      <c r="P92" s="157"/>
      <c r="Q92" s="294"/>
    </row>
    <row r="93" spans="1:17" ht="33.75">
      <c r="A93" s="9" t="s">
        <v>312</v>
      </c>
      <c r="B93" s="9" t="s">
        <v>312</v>
      </c>
      <c r="C93" s="6" t="s">
        <v>17</v>
      </c>
      <c r="D93" s="4" t="s">
        <v>17</v>
      </c>
      <c r="E93" s="5" t="s">
        <v>17</v>
      </c>
      <c r="F93" s="9" t="s">
        <v>241</v>
      </c>
      <c r="G93" s="16">
        <f t="shared" si="10"/>
        <v>0.57281861638144982</v>
      </c>
      <c r="H93" s="106"/>
      <c r="I93" s="16">
        <f t="shared" si="11"/>
        <v>0.57281861638144982</v>
      </c>
      <c r="J93" s="16"/>
      <c r="K93" s="16"/>
      <c r="L93" s="17">
        <f>L92/L91*100</f>
        <v>0.57281861638144982</v>
      </c>
      <c r="M93" s="16"/>
      <c r="N93" s="16"/>
      <c r="O93" s="16"/>
      <c r="P93" s="19"/>
      <c r="Q93" s="294"/>
    </row>
    <row r="94" spans="1:17" ht="14.25">
      <c r="C94" s="4" t="s">
        <v>313</v>
      </c>
      <c r="D94" s="4" t="s">
        <v>17</v>
      </c>
      <c r="E94" s="12">
        <v>2010</v>
      </c>
      <c r="F94" s="6" t="s">
        <v>18</v>
      </c>
      <c r="G94" s="7">
        <f t="shared" si="10"/>
        <v>301800</v>
      </c>
      <c r="H94" s="107">
        <v>301800</v>
      </c>
      <c r="I94" s="7">
        <f t="shared" si="11"/>
        <v>301800</v>
      </c>
      <c r="J94" s="7">
        <f>0-0</f>
        <v>0</v>
      </c>
      <c r="K94" s="7">
        <f>0-0</f>
        <v>0</v>
      </c>
      <c r="L94" s="7">
        <v>301800</v>
      </c>
      <c r="M94" s="7">
        <f>0-0</f>
        <v>0</v>
      </c>
      <c r="N94" s="7">
        <f>0-0</f>
        <v>0</v>
      </c>
      <c r="O94" s="7">
        <f>0-0</f>
        <v>0</v>
      </c>
      <c r="P94" s="20">
        <f>0-0</f>
        <v>0</v>
      </c>
      <c r="Q94" s="294"/>
    </row>
    <row r="95" spans="1:17" ht="14.25">
      <c r="C95" s="4" t="s">
        <v>17</v>
      </c>
      <c r="D95" s="4" t="s">
        <v>17</v>
      </c>
      <c r="E95" s="4" t="s">
        <v>17</v>
      </c>
      <c r="F95" s="9" t="s">
        <v>240</v>
      </c>
      <c r="G95" s="107">
        <f t="shared" si="10"/>
        <v>0</v>
      </c>
      <c r="H95" s="107"/>
      <c r="I95" s="107">
        <f t="shared" si="11"/>
        <v>0</v>
      </c>
      <c r="J95" s="107"/>
      <c r="K95" s="107"/>
      <c r="L95" s="107">
        <v>0</v>
      </c>
      <c r="M95" s="107"/>
      <c r="N95" s="107"/>
      <c r="O95" s="107"/>
      <c r="P95" s="158"/>
      <c r="Q95" s="294"/>
    </row>
    <row r="96" spans="1:17" ht="14.25">
      <c r="C96" s="4" t="s">
        <v>17</v>
      </c>
      <c r="D96" s="13" t="s">
        <v>17</v>
      </c>
      <c r="E96" s="4" t="s">
        <v>17</v>
      </c>
      <c r="F96" s="9" t="s">
        <v>241</v>
      </c>
      <c r="G96" s="17">
        <f t="shared" si="10"/>
        <v>0</v>
      </c>
      <c r="H96" s="107"/>
      <c r="I96" s="17">
        <f t="shared" si="11"/>
        <v>0</v>
      </c>
      <c r="J96" s="17"/>
      <c r="K96" s="17"/>
      <c r="L96" s="17">
        <f>L95/L94*100</f>
        <v>0</v>
      </c>
      <c r="M96" s="17"/>
      <c r="N96" s="17"/>
      <c r="O96" s="17"/>
      <c r="P96" s="21"/>
      <c r="Q96" s="295"/>
    </row>
    <row r="97" spans="1:17" ht="33.75">
      <c r="A97" s="5" t="s">
        <v>353</v>
      </c>
      <c r="B97" s="9" t="s">
        <v>354</v>
      </c>
      <c r="C97" s="6" t="s">
        <v>17</v>
      </c>
      <c r="D97" s="5" t="s">
        <v>17</v>
      </c>
      <c r="E97" s="5" t="s">
        <v>17</v>
      </c>
      <c r="F97" s="9" t="s">
        <v>18</v>
      </c>
      <c r="G97" s="14">
        <f t="shared" si="10"/>
        <v>120000000</v>
      </c>
      <c r="H97" s="106">
        <v>120000000</v>
      </c>
      <c r="I97" s="14">
        <f t="shared" si="11"/>
        <v>120000000</v>
      </c>
      <c r="J97" s="14">
        <f>0-0</f>
        <v>0</v>
      </c>
      <c r="K97" s="14">
        <f>0-0</f>
        <v>0</v>
      </c>
      <c r="L97" s="14">
        <v>120000000</v>
      </c>
      <c r="M97" s="14">
        <f>0-0</f>
        <v>0</v>
      </c>
      <c r="N97" s="14">
        <f>0-0</f>
        <v>0</v>
      </c>
      <c r="O97" s="14">
        <f>0-0</f>
        <v>0</v>
      </c>
      <c r="P97" s="18">
        <f>0-0</f>
        <v>0</v>
      </c>
      <c r="Q97" s="293"/>
    </row>
    <row r="98" spans="1:17" ht="22.5">
      <c r="A98" s="10" t="s">
        <v>28</v>
      </c>
      <c r="B98" s="10" t="s">
        <v>29</v>
      </c>
      <c r="C98" s="6" t="s">
        <v>17</v>
      </c>
      <c r="D98" s="5" t="s">
        <v>17</v>
      </c>
      <c r="E98" s="5" t="s">
        <v>17</v>
      </c>
      <c r="F98" s="9" t="s">
        <v>240</v>
      </c>
      <c r="G98" s="106">
        <f t="shared" si="10"/>
        <v>0</v>
      </c>
      <c r="H98" s="106"/>
      <c r="I98" s="106">
        <f t="shared" si="11"/>
        <v>0</v>
      </c>
      <c r="J98" s="106"/>
      <c r="K98" s="106"/>
      <c r="L98" s="106">
        <v>0</v>
      </c>
      <c r="M98" s="106"/>
      <c r="N98" s="106"/>
      <c r="O98" s="106"/>
      <c r="P98" s="157"/>
      <c r="Q98" s="294"/>
    </row>
    <row r="99" spans="1:17" ht="33.75">
      <c r="A99" s="9" t="s">
        <v>312</v>
      </c>
      <c r="B99" s="9" t="s">
        <v>312</v>
      </c>
      <c r="C99" s="6" t="s">
        <v>17</v>
      </c>
      <c r="D99" s="4" t="s">
        <v>17</v>
      </c>
      <c r="E99" s="5" t="s">
        <v>17</v>
      </c>
      <c r="F99" s="9" t="s">
        <v>241</v>
      </c>
      <c r="G99" s="16">
        <f t="shared" si="10"/>
        <v>0</v>
      </c>
      <c r="H99" s="106"/>
      <c r="I99" s="16">
        <f t="shared" si="11"/>
        <v>0</v>
      </c>
      <c r="J99" s="16"/>
      <c r="K99" s="16"/>
      <c r="L99" s="17">
        <f>L98/L97*100</f>
        <v>0</v>
      </c>
      <c r="M99" s="16"/>
      <c r="N99" s="16"/>
      <c r="O99" s="16"/>
      <c r="P99" s="19"/>
      <c r="Q99" s="295"/>
    </row>
    <row r="100" spans="1:17" ht="112.5">
      <c r="A100" s="5" t="s">
        <v>355</v>
      </c>
      <c r="B100" s="9" t="s">
        <v>356</v>
      </c>
      <c r="C100" s="6" t="s">
        <v>17</v>
      </c>
      <c r="D100" s="5" t="s">
        <v>17</v>
      </c>
      <c r="E100" s="5" t="s">
        <v>17</v>
      </c>
      <c r="F100" s="9" t="s">
        <v>18</v>
      </c>
      <c r="G100" s="14">
        <f t="shared" si="10"/>
        <v>181414810</v>
      </c>
      <c r="H100" s="106">
        <v>181414810</v>
      </c>
      <c r="I100" s="14">
        <f t="shared" si="11"/>
        <v>181414810</v>
      </c>
      <c r="J100" s="14">
        <f>0-0</f>
        <v>0</v>
      </c>
      <c r="K100" s="14">
        <f>0-0</f>
        <v>0</v>
      </c>
      <c r="L100" s="14">
        <v>181414810</v>
      </c>
      <c r="M100" s="14">
        <f>0-0</f>
        <v>0</v>
      </c>
      <c r="N100" s="14">
        <f>0-0</f>
        <v>0</v>
      </c>
      <c r="O100" s="14">
        <f>0-0</f>
        <v>0</v>
      </c>
      <c r="P100" s="18">
        <f>0-0</f>
        <v>0</v>
      </c>
      <c r="Q100" s="294" t="s">
        <v>357</v>
      </c>
    </row>
    <row r="101" spans="1:17" ht="22.5">
      <c r="A101" s="10" t="s">
        <v>28</v>
      </c>
      <c r="B101" s="10" t="s">
        <v>29</v>
      </c>
      <c r="C101" s="6" t="s">
        <v>17</v>
      </c>
      <c r="D101" s="5" t="s">
        <v>17</v>
      </c>
      <c r="E101" s="5" t="s">
        <v>17</v>
      </c>
      <c r="F101" s="9" t="s">
        <v>240</v>
      </c>
      <c r="G101" s="106">
        <f t="shared" si="10"/>
        <v>946110</v>
      </c>
      <c r="H101" s="106"/>
      <c r="I101" s="106">
        <f t="shared" si="11"/>
        <v>946110</v>
      </c>
      <c r="J101" s="106"/>
      <c r="K101" s="106"/>
      <c r="L101" s="106">
        <f>281210+664900</f>
        <v>946110</v>
      </c>
      <c r="M101" s="106"/>
      <c r="N101" s="106"/>
      <c r="O101" s="106"/>
      <c r="P101" s="157"/>
      <c r="Q101" s="294"/>
    </row>
    <row r="102" spans="1:17" ht="33.75">
      <c r="A102" s="9" t="s">
        <v>312</v>
      </c>
      <c r="B102" s="9" t="s">
        <v>312</v>
      </c>
      <c r="C102" s="6" t="s">
        <v>17</v>
      </c>
      <c r="D102" s="4" t="s">
        <v>17</v>
      </c>
      <c r="E102" s="5" t="s">
        <v>17</v>
      </c>
      <c r="F102" s="9" t="s">
        <v>241</v>
      </c>
      <c r="G102" s="16">
        <f t="shared" si="10"/>
        <v>0.52151751006436575</v>
      </c>
      <c r="H102" s="106"/>
      <c r="I102" s="16">
        <f t="shared" si="11"/>
        <v>0.52151751006436575</v>
      </c>
      <c r="J102" s="16"/>
      <c r="K102" s="16"/>
      <c r="L102" s="17">
        <f>L101/L100*100</f>
        <v>0.52151751006436575</v>
      </c>
      <c r="M102" s="16"/>
      <c r="N102" s="16"/>
      <c r="O102" s="16"/>
      <c r="P102" s="19"/>
      <c r="Q102" s="294"/>
    </row>
    <row r="103" spans="1:17" ht="14.25">
      <c r="C103" s="4" t="s">
        <v>313</v>
      </c>
      <c r="D103" s="4" t="s">
        <v>17</v>
      </c>
      <c r="E103" s="12">
        <v>2010</v>
      </c>
      <c r="F103" s="6" t="s">
        <v>18</v>
      </c>
      <c r="G103" s="7">
        <f t="shared" si="10"/>
        <v>713900</v>
      </c>
      <c r="H103" s="107">
        <v>713900</v>
      </c>
      <c r="I103" s="7">
        <f t="shared" si="11"/>
        <v>713900</v>
      </c>
      <c r="J103" s="7">
        <f>0-0</f>
        <v>0</v>
      </c>
      <c r="K103" s="7">
        <f>0-0</f>
        <v>0</v>
      </c>
      <c r="L103" s="7">
        <v>713900</v>
      </c>
      <c r="M103" s="7">
        <f>0-0</f>
        <v>0</v>
      </c>
      <c r="N103" s="7">
        <f>0-0</f>
        <v>0</v>
      </c>
      <c r="O103" s="7">
        <f>0-0</f>
        <v>0</v>
      </c>
      <c r="P103" s="20">
        <f>0-0</f>
        <v>0</v>
      </c>
      <c r="Q103" s="294"/>
    </row>
    <row r="104" spans="1:17" ht="14.25">
      <c r="C104" s="4" t="s">
        <v>17</v>
      </c>
      <c r="D104" s="4" t="s">
        <v>17</v>
      </c>
      <c r="E104" s="4" t="s">
        <v>17</v>
      </c>
      <c r="F104" s="9" t="s">
        <v>240</v>
      </c>
      <c r="G104" s="107">
        <f t="shared" si="10"/>
        <v>664900</v>
      </c>
      <c r="H104" s="107">
        <f ca="1">H105-H103</f>
        <v>-713900</v>
      </c>
      <c r="I104" s="107">
        <f t="shared" si="11"/>
        <v>664900</v>
      </c>
      <c r="J104" s="107"/>
      <c r="K104" s="107"/>
      <c r="L104" s="107">
        <v>664900</v>
      </c>
      <c r="M104" s="107"/>
      <c r="N104" s="107"/>
      <c r="O104" s="107"/>
      <c r="P104" s="158"/>
      <c r="Q104" s="294"/>
    </row>
    <row r="105" spans="1:17" ht="14.25">
      <c r="C105" s="4" t="s">
        <v>17</v>
      </c>
      <c r="D105" s="13" t="s">
        <v>17</v>
      </c>
      <c r="E105" s="4" t="s">
        <v>17</v>
      </c>
      <c r="F105" s="9" t="s">
        <v>241</v>
      </c>
      <c r="G105" s="273">
        <f>G104/G103</f>
        <v>0.93136293598543218</v>
      </c>
      <c r="H105" s="273">
        <f t="shared" ref="H105:L105" ca="1" si="23">H104/H103</f>
        <v>0.93136293598543218</v>
      </c>
      <c r="I105" s="273">
        <f t="shared" si="23"/>
        <v>0.93136293598543218</v>
      </c>
      <c r="J105" s="273"/>
      <c r="K105" s="273"/>
      <c r="L105" s="273">
        <f t="shared" si="23"/>
        <v>0.93136293598543218</v>
      </c>
      <c r="M105" s="17"/>
      <c r="N105" s="17"/>
      <c r="O105" s="17"/>
      <c r="P105" s="21"/>
      <c r="Q105" s="295"/>
    </row>
    <row r="106" spans="1:17" ht="78.75" customHeight="1">
      <c r="A106" s="5" t="s">
        <v>358</v>
      </c>
      <c r="B106" s="9" t="s">
        <v>359</v>
      </c>
      <c r="C106" s="6" t="s">
        <v>17</v>
      </c>
      <c r="D106" s="5" t="s">
        <v>17</v>
      </c>
      <c r="E106" s="5" t="s">
        <v>17</v>
      </c>
      <c r="F106" s="9" t="s">
        <v>18</v>
      </c>
      <c r="G106" s="14">
        <f t="shared" ref="G106:G133" si="24">I106+O106</f>
        <v>143506089</v>
      </c>
      <c r="H106" s="106">
        <v>143506089</v>
      </c>
      <c r="I106" s="14">
        <f t="shared" ref="I106:I133" si="25">J106+L106+M106+N106</f>
        <v>143506089</v>
      </c>
      <c r="J106" s="14">
        <f>0-0</f>
        <v>0</v>
      </c>
      <c r="K106" s="14">
        <f>0-0</f>
        <v>0</v>
      </c>
      <c r="L106" s="14">
        <v>140306089</v>
      </c>
      <c r="M106" s="14">
        <v>3200000</v>
      </c>
      <c r="N106" s="14">
        <f>0-0</f>
        <v>0</v>
      </c>
      <c r="O106" s="14">
        <f>0-0</f>
        <v>0</v>
      </c>
      <c r="P106" s="18">
        <f>0-0</f>
        <v>0</v>
      </c>
      <c r="Q106" s="294" t="s">
        <v>357</v>
      </c>
    </row>
    <row r="107" spans="1:17" ht="22.5">
      <c r="A107" s="10" t="s">
        <v>28</v>
      </c>
      <c r="B107" s="10" t="s">
        <v>29</v>
      </c>
      <c r="C107" s="6" t="s">
        <v>17</v>
      </c>
      <c r="D107" s="5" t="s">
        <v>17</v>
      </c>
      <c r="E107" s="5" t="s">
        <v>17</v>
      </c>
      <c r="F107" s="9" t="s">
        <v>240</v>
      </c>
      <c r="G107" s="106">
        <f t="shared" si="24"/>
        <v>1699416</v>
      </c>
      <c r="H107" s="106">
        <f ca="1">H108-H106</f>
        <v>0</v>
      </c>
      <c r="I107" s="106">
        <f t="shared" si="25"/>
        <v>1699416</v>
      </c>
      <c r="J107" s="106"/>
      <c r="K107" s="106"/>
      <c r="L107" s="106">
        <f>906416+793000</f>
        <v>1699416</v>
      </c>
      <c r="M107" s="106"/>
      <c r="N107" s="106"/>
      <c r="O107" s="106"/>
      <c r="P107" s="157"/>
      <c r="Q107" s="294"/>
    </row>
    <row r="108" spans="1:17" ht="33.75">
      <c r="A108" s="9" t="s">
        <v>312</v>
      </c>
      <c r="B108" s="9" t="s">
        <v>312</v>
      </c>
      <c r="C108" s="6" t="s">
        <v>17</v>
      </c>
      <c r="D108" s="4" t="s">
        <v>17</v>
      </c>
      <c r="E108" s="5" t="s">
        <v>17</v>
      </c>
      <c r="F108" s="9" t="s">
        <v>241</v>
      </c>
      <c r="G108" s="16">
        <f>G107/G106</f>
        <v>1.1842117723659795E-2</v>
      </c>
      <c r="H108" s="16">
        <f t="shared" ref="H108:L108" ca="1" si="26">H107/H106</f>
        <v>1.1842117723659795E-2</v>
      </c>
      <c r="I108" s="16">
        <f t="shared" si="26"/>
        <v>1.1842117723659795E-2</v>
      </c>
      <c r="J108" s="16"/>
      <c r="K108" s="16"/>
      <c r="L108" s="16">
        <f t="shared" si="26"/>
        <v>1.2112204196640389E-2</v>
      </c>
      <c r="M108" s="16"/>
      <c r="N108" s="16"/>
      <c r="O108" s="16"/>
      <c r="P108" s="19"/>
      <c r="Q108" s="294"/>
    </row>
    <row r="109" spans="1:17" ht="14.25">
      <c r="C109" s="4" t="s">
        <v>313</v>
      </c>
      <c r="D109" s="4" t="s">
        <v>17</v>
      </c>
      <c r="E109" s="12">
        <v>2010</v>
      </c>
      <c r="F109" s="6" t="s">
        <v>18</v>
      </c>
      <c r="G109" s="7">
        <f t="shared" si="24"/>
        <v>793060</v>
      </c>
      <c r="H109" s="107">
        <v>793060</v>
      </c>
      <c r="I109" s="7">
        <f t="shared" si="25"/>
        <v>793060</v>
      </c>
      <c r="J109" s="7">
        <f>0-0</f>
        <v>0</v>
      </c>
      <c r="K109" s="7">
        <f>0-0</f>
        <v>0</v>
      </c>
      <c r="L109" s="7">
        <v>793060</v>
      </c>
      <c r="M109" s="7">
        <f>0-0</f>
        <v>0</v>
      </c>
      <c r="N109" s="7">
        <f>0-0</f>
        <v>0</v>
      </c>
      <c r="O109" s="7">
        <f>0-0</f>
        <v>0</v>
      </c>
      <c r="P109" s="20">
        <f>0-0</f>
        <v>0</v>
      </c>
      <c r="Q109" s="294"/>
    </row>
    <row r="110" spans="1:17" ht="14.25">
      <c r="C110" s="4" t="s">
        <v>17</v>
      </c>
      <c r="D110" s="4" t="s">
        <v>17</v>
      </c>
      <c r="E110" s="4" t="s">
        <v>17</v>
      </c>
      <c r="F110" s="9" t="s">
        <v>240</v>
      </c>
      <c r="G110" s="107">
        <f t="shared" si="24"/>
        <v>793000</v>
      </c>
      <c r="H110" s="107"/>
      <c r="I110" s="107">
        <f t="shared" si="25"/>
        <v>793000</v>
      </c>
      <c r="J110" s="107"/>
      <c r="K110" s="107"/>
      <c r="L110" s="107">
        <v>793000</v>
      </c>
      <c r="M110" s="107"/>
      <c r="N110" s="107"/>
      <c r="O110" s="107"/>
      <c r="P110" s="158"/>
      <c r="Q110" s="294"/>
    </row>
    <row r="111" spans="1:17" ht="14.25">
      <c r="C111" s="4" t="s">
        <v>17</v>
      </c>
      <c r="D111" s="13" t="s">
        <v>17</v>
      </c>
      <c r="E111" s="4" t="s">
        <v>17</v>
      </c>
      <c r="F111" s="9" t="s">
        <v>241</v>
      </c>
      <c r="G111" s="17">
        <f t="shared" si="24"/>
        <v>99.992434368143648</v>
      </c>
      <c r="H111" s="107"/>
      <c r="I111" s="17">
        <f t="shared" si="25"/>
        <v>99.992434368143648</v>
      </c>
      <c r="J111" s="17"/>
      <c r="K111" s="17"/>
      <c r="L111" s="17">
        <f>L110/L109*100</f>
        <v>99.992434368143648</v>
      </c>
      <c r="M111" s="17"/>
      <c r="N111" s="17"/>
      <c r="O111" s="17"/>
      <c r="P111" s="21"/>
      <c r="Q111" s="295"/>
    </row>
    <row r="112" spans="1:17" ht="22.5">
      <c r="A112" s="5" t="s">
        <v>360</v>
      </c>
      <c r="B112" s="9" t="s">
        <v>361</v>
      </c>
      <c r="C112" s="6" t="s">
        <v>17</v>
      </c>
      <c r="D112" s="5" t="s">
        <v>17</v>
      </c>
      <c r="E112" s="5" t="s">
        <v>17</v>
      </c>
      <c r="F112" s="9" t="s">
        <v>18</v>
      </c>
      <c r="G112" s="14">
        <f t="shared" si="24"/>
        <v>70300000</v>
      </c>
      <c r="H112" s="106">
        <v>70300000</v>
      </c>
      <c r="I112" s="14">
        <f t="shared" si="25"/>
        <v>70300000</v>
      </c>
      <c r="J112" s="14">
        <f>0-0</f>
        <v>0</v>
      </c>
      <c r="K112" s="14">
        <f>0-0</f>
        <v>0</v>
      </c>
      <c r="L112" s="14">
        <v>70300000</v>
      </c>
      <c r="M112" s="14">
        <f>0-0</f>
        <v>0</v>
      </c>
      <c r="N112" s="14">
        <f>0-0</f>
        <v>0</v>
      </c>
      <c r="O112" s="14">
        <f>0-0</f>
        <v>0</v>
      </c>
      <c r="P112" s="18">
        <f>0-0</f>
        <v>0</v>
      </c>
      <c r="Q112" s="293"/>
    </row>
    <row r="113" spans="1:17" ht="22.5">
      <c r="A113" s="10" t="s">
        <v>28</v>
      </c>
      <c r="B113" s="10" t="s">
        <v>29</v>
      </c>
      <c r="C113" s="6" t="s">
        <v>17</v>
      </c>
      <c r="D113" s="5" t="s">
        <v>17</v>
      </c>
      <c r="E113" s="5" t="s">
        <v>17</v>
      </c>
      <c r="F113" s="9" t="s">
        <v>240</v>
      </c>
      <c r="G113" s="106">
        <f t="shared" si="24"/>
        <v>0</v>
      </c>
      <c r="H113" s="106"/>
      <c r="I113" s="106">
        <f t="shared" si="25"/>
        <v>0</v>
      </c>
      <c r="J113" s="106"/>
      <c r="K113" s="106"/>
      <c r="L113" s="106"/>
      <c r="M113" s="106"/>
      <c r="N113" s="106"/>
      <c r="O113" s="106"/>
      <c r="P113" s="157"/>
      <c r="Q113" s="294"/>
    </row>
    <row r="114" spans="1:17" ht="33.75">
      <c r="A114" s="9" t="s">
        <v>312</v>
      </c>
      <c r="B114" s="9" t="s">
        <v>312</v>
      </c>
      <c r="C114" s="6" t="s">
        <v>17</v>
      </c>
      <c r="D114" s="4" t="s">
        <v>17</v>
      </c>
      <c r="E114" s="5" t="s">
        <v>17</v>
      </c>
      <c r="F114" s="9" t="s">
        <v>241</v>
      </c>
      <c r="G114" s="16">
        <f>G113/G112</f>
        <v>0</v>
      </c>
      <c r="H114" s="106"/>
      <c r="I114" s="16">
        <f t="shared" si="25"/>
        <v>0</v>
      </c>
      <c r="J114" s="16"/>
      <c r="K114" s="16"/>
      <c r="L114" s="17">
        <f>L113/L112*100</f>
        <v>0</v>
      </c>
      <c r="M114" s="16"/>
      <c r="N114" s="16"/>
      <c r="O114" s="16"/>
      <c r="P114" s="19"/>
      <c r="Q114" s="294"/>
    </row>
    <row r="115" spans="1:17" ht="14.25">
      <c r="A115" s="5" t="s">
        <v>362</v>
      </c>
      <c r="B115" s="9" t="s">
        <v>363</v>
      </c>
      <c r="C115" s="6" t="s">
        <v>17</v>
      </c>
      <c r="D115" s="5" t="s">
        <v>17</v>
      </c>
      <c r="E115" s="5" t="s">
        <v>17</v>
      </c>
      <c r="F115" s="9" t="s">
        <v>18</v>
      </c>
      <c r="G115" s="14">
        <f t="shared" si="24"/>
        <v>137656323</v>
      </c>
      <c r="H115" s="106">
        <v>137656323</v>
      </c>
      <c r="I115" s="14">
        <f t="shared" si="25"/>
        <v>137656323</v>
      </c>
      <c r="J115" s="14">
        <f>0-0</f>
        <v>0</v>
      </c>
      <c r="K115" s="14">
        <f>0-0</f>
        <v>0</v>
      </c>
      <c r="L115" s="14">
        <v>137656323</v>
      </c>
      <c r="M115" s="14">
        <f>0-0</f>
        <v>0</v>
      </c>
      <c r="N115" s="14">
        <f>0-0</f>
        <v>0</v>
      </c>
      <c r="O115" s="14">
        <f>0-0</f>
        <v>0</v>
      </c>
      <c r="P115" s="18">
        <f>0-0</f>
        <v>0</v>
      </c>
      <c r="Q115" s="294"/>
    </row>
    <row r="116" spans="1:17" ht="22.5">
      <c r="A116" s="10" t="s">
        <v>28</v>
      </c>
      <c r="B116" s="10" t="s">
        <v>29</v>
      </c>
      <c r="C116" s="6" t="s">
        <v>17</v>
      </c>
      <c r="D116" s="5" t="s">
        <v>17</v>
      </c>
      <c r="E116" s="5" t="s">
        <v>17</v>
      </c>
      <c r="F116" s="9" t="s">
        <v>240</v>
      </c>
      <c r="G116" s="106">
        <f t="shared" si="24"/>
        <v>534223</v>
      </c>
      <c r="H116" s="106"/>
      <c r="I116" s="106">
        <f t="shared" si="25"/>
        <v>534223</v>
      </c>
      <c r="J116" s="106"/>
      <c r="K116" s="106"/>
      <c r="L116" s="106">
        <v>534223</v>
      </c>
      <c r="M116" s="106"/>
      <c r="N116" s="106"/>
      <c r="O116" s="106"/>
      <c r="P116" s="157"/>
      <c r="Q116" s="294"/>
    </row>
    <row r="117" spans="1:17" ht="33.75">
      <c r="A117" s="9" t="s">
        <v>312</v>
      </c>
      <c r="B117" s="9" t="s">
        <v>312</v>
      </c>
      <c r="C117" s="6" t="s">
        <v>17</v>
      </c>
      <c r="D117" s="4" t="s">
        <v>17</v>
      </c>
      <c r="E117" s="5" t="s">
        <v>17</v>
      </c>
      <c r="F117" s="9" t="s">
        <v>241</v>
      </c>
      <c r="G117" s="16">
        <f>G116/G115</f>
        <v>3.8808460690904841E-3</v>
      </c>
      <c r="H117" s="16">
        <f t="shared" ref="H117:L117" si="27">H116/H115</f>
        <v>0</v>
      </c>
      <c r="I117" s="16">
        <f t="shared" si="27"/>
        <v>3.8808460690904841E-3</v>
      </c>
      <c r="J117" s="16"/>
      <c r="K117" s="16"/>
      <c r="L117" s="16">
        <f t="shared" si="27"/>
        <v>3.8808460690904841E-3</v>
      </c>
      <c r="M117" s="16"/>
      <c r="N117" s="16"/>
      <c r="O117" s="16"/>
      <c r="P117" s="19"/>
      <c r="Q117" s="295"/>
    </row>
    <row r="118" spans="1:17" ht="78.75">
      <c r="A118" s="5" t="s">
        <v>364</v>
      </c>
      <c r="B118" s="9" t="s">
        <v>365</v>
      </c>
      <c r="C118" s="6" t="s">
        <v>17</v>
      </c>
      <c r="D118" s="5" t="s">
        <v>17</v>
      </c>
      <c r="E118" s="5" t="s">
        <v>17</v>
      </c>
      <c r="F118" s="9" t="s">
        <v>18</v>
      </c>
      <c r="G118" s="14">
        <f t="shared" si="24"/>
        <v>36621528</v>
      </c>
      <c r="H118" s="106">
        <v>36621528</v>
      </c>
      <c r="I118" s="14">
        <f t="shared" si="25"/>
        <v>36621528</v>
      </c>
      <c r="J118" s="14">
        <f>0-0</f>
        <v>0</v>
      </c>
      <c r="K118" s="14">
        <f>0-0</f>
        <v>0</v>
      </c>
      <c r="L118" s="14">
        <v>36621528</v>
      </c>
      <c r="M118" s="14">
        <f>0-0</f>
        <v>0</v>
      </c>
      <c r="N118" s="14">
        <f>0-0</f>
        <v>0</v>
      </c>
      <c r="O118" s="14">
        <f>0-0</f>
        <v>0</v>
      </c>
      <c r="P118" s="18">
        <f>0-0</f>
        <v>0</v>
      </c>
      <c r="Q118" s="294" t="s">
        <v>366</v>
      </c>
    </row>
    <row r="119" spans="1:17" ht="22.5">
      <c r="A119" s="10" t="s">
        <v>28</v>
      </c>
      <c r="B119" s="10" t="s">
        <v>29</v>
      </c>
      <c r="C119" s="6" t="s">
        <v>17</v>
      </c>
      <c r="D119" s="5" t="s">
        <v>17</v>
      </c>
      <c r="E119" s="5" t="s">
        <v>17</v>
      </c>
      <c r="F119" s="9" t="s">
        <v>240</v>
      </c>
      <c r="G119" s="106">
        <f t="shared" si="24"/>
        <v>132980</v>
      </c>
      <c r="H119" s="106"/>
      <c r="I119" s="106">
        <f t="shared" si="25"/>
        <v>132980</v>
      </c>
      <c r="J119" s="106"/>
      <c r="K119" s="106"/>
      <c r="L119" s="106">
        <v>132980</v>
      </c>
      <c r="M119" s="106"/>
      <c r="N119" s="106"/>
      <c r="O119" s="106"/>
      <c r="P119" s="157"/>
      <c r="Q119" s="294"/>
    </row>
    <row r="120" spans="1:17" ht="33.75">
      <c r="A120" s="9" t="s">
        <v>312</v>
      </c>
      <c r="B120" s="9" t="s">
        <v>312</v>
      </c>
      <c r="C120" s="6" t="s">
        <v>17</v>
      </c>
      <c r="D120" s="4" t="s">
        <v>17</v>
      </c>
      <c r="E120" s="5" t="s">
        <v>17</v>
      </c>
      <c r="F120" s="9" t="s">
        <v>241</v>
      </c>
      <c r="G120" s="16">
        <f>G119/G118</f>
        <v>3.631197474884172E-3</v>
      </c>
      <c r="H120" s="16">
        <f t="shared" ref="H120:L120" si="28">H119/H118</f>
        <v>0</v>
      </c>
      <c r="I120" s="16">
        <f t="shared" si="28"/>
        <v>3.631197474884172E-3</v>
      </c>
      <c r="J120" s="16"/>
      <c r="K120" s="16"/>
      <c r="L120" s="16">
        <f t="shared" si="28"/>
        <v>3.631197474884172E-3</v>
      </c>
      <c r="M120" s="16"/>
      <c r="N120" s="16"/>
      <c r="O120" s="16"/>
      <c r="P120" s="19"/>
      <c r="Q120" s="294"/>
    </row>
    <row r="121" spans="1:17" ht="14.25">
      <c r="C121" s="4" t="s">
        <v>313</v>
      </c>
      <c r="D121" s="4" t="s">
        <v>17</v>
      </c>
      <c r="E121" s="12">
        <v>2010</v>
      </c>
      <c r="F121" s="6" t="s">
        <v>18</v>
      </c>
      <c r="G121" s="7">
        <f t="shared" si="24"/>
        <v>137860</v>
      </c>
      <c r="H121" s="107">
        <v>137860</v>
      </c>
      <c r="I121" s="7">
        <f t="shared" si="25"/>
        <v>137860</v>
      </c>
      <c r="J121" s="7">
        <f>0-0</f>
        <v>0</v>
      </c>
      <c r="K121" s="7">
        <f>0-0</f>
        <v>0</v>
      </c>
      <c r="L121" s="7">
        <v>137860</v>
      </c>
      <c r="M121" s="7">
        <f>0-0</f>
        <v>0</v>
      </c>
      <c r="N121" s="7">
        <f>0-0</f>
        <v>0</v>
      </c>
      <c r="O121" s="7">
        <f>0-0</f>
        <v>0</v>
      </c>
      <c r="P121" s="20">
        <f>0-0</f>
        <v>0</v>
      </c>
      <c r="Q121" s="294"/>
    </row>
    <row r="122" spans="1:17" ht="14.25">
      <c r="C122" s="4" t="s">
        <v>17</v>
      </c>
      <c r="D122" s="4" t="s">
        <v>17</v>
      </c>
      <c r="E122" s="4" t="s">
        <v>17</v>
      </c>
      <c r="F122" s="9" t="s">
        <v>240</v>
      </c>
      <c r="G122" s="107">
        <f t="shared" si="24"/>
        <v>0</v>
      </c>
      <c r="H122" s="107"/>
      <c r="I122" s="107">
        <f t="shared" si="25"/>
        <v>0</v>
      </c>
      <c r="J122" s="107"/>
      <c r="K122" s="107"/>
      <c r="L122" s="107">
        <v>0</v>
      </c>
      <c r="M122" s="107"/>
      <c r="N122" s="107"/>
      <c r="O122" s="107"/>
      <c r="P122" s="158"/>
      <c r="Q122" s="294"/>
    </row>
    <row r="123" spans="1:17" ht="14.25">
      <c r="C123" s="4" t="s">
        <v>17</v>
      </c>
      <c r="D123" s="13" t="s">
        <v>17</v>
      </c>
      <c r="E123" s="4" t="s">
        <v>17</v>
      </c>
      <c r="F123" s="9" t="s">
        <v>241</v>
      </c>
      <c r="G123" s="17">
        <f>G122/G121</f>
        <v>0</v>
      </c>
      <c r="H123" s="17">
        <f t="shared" ref="H123:L123" si="29">H122/H121</f>
        <v>0</v>
      </c>
      <c r="I123" s="17">
        <f t="shared" si="29"/>
        <v>0</v>
      </c>
      <c r="J123" s="17"/>
      <c r="K123" s="17"/>
      <c r="L123" s="17">
        <f t="shared" si="29"/>
        <v>0</v>
      </c>
      <c r="M123" s="17"/>
      <c r="N123" s="17"/>
      <c r="O123" s="17"/>
      <c r="P123" s="21"/>
      <c r="Q123" s="295"/>
    </row>
    <row r="124" spans="1:17" ht="33.75">
      <c r="A124" s="5" t="s">
        <v>367</v>
      </c>
      <c r="B124" s="9" t="s">
        <v>368</v>
      </c>
      <c r="C124" s="6" t="s">
        <v>17</v>
      </c>
      <c r="D124" s="5" t="s">
        <v>17</v>
      </c>
      <c r="E124" s="5" t="s">
        <v>17</v>
      </c>
      <c r="F124" s="9" t="s">
        <v>18</v>
      </c>
      <c r="G124" s="14">
        <f t="shared" si="24"/>
        <v>11499020</v>
      </c>
      <c r="H124" s="106">
        <v>11499020</v>
      </c>
      <c r="I124" s="14">
        <f t="shared" si="25"/>
        <v>11499020</v>
      </c>
      <c r="J124" s="14">
        <f>0-0</f>
        <v>0</v>
      </c>
      <c r="K124" s="14">
        <f>0-0</f>
        <v>0</v>
      </c>
      <c r="L124" s="14">
        <v>11499020</v>
      </c>
      <c r="M124" s="14">
        <f>0-0</f>
        <v>0</v>
      </c>
      <c r="N124" s="14">
        <f>0-0</f>
        <v>0</v>
      </c>
      <c r="O124" s="14">
        <f>0-0</f>
        <v>0</v>
      </c>
      <c r="P124" s="18">
        <f>0-0</f>
        <v>0</v>
      </c>
      <c r="Q124" s="293" t="s">
        <v>357</v>
      </c>
    </row>
    <row r="125" spans="1:17" ht="22.5">
      <c r="A125" s="10" t="s">
        <v>28</v>
      </c>
      <c r="B125" s="10" t="s">
        <v>29</v>
      </c>
      <c r="C125" s="6" t="s">
        <v>17</v>
      </c>
      <c r="D125" s="5" t="s">
        <v>17</v>
      </c>
      <c r="E125" s="5" t="s">
        <v>17</v>
      </c>
      <c r="F125" s="9" t="s">
        <v>240</v>
      </c>
      <c r="G125" s="106">
        <f t="shared" si="24"/>
        <v>50020</v>
      </c>
      <c r="H125" s="106">
        <f ca="1">H126-H124</f>
        <v>-11499020</v>
      </c>
      <c r="I125" s="106">
        <f t="shared" si="25"/>
        <v>50020</v>
      </c>
      <c r="J125" s="106"/>
      <c r="K125" s="106"/>
      <c r="L125" s="106">
        <v>50020</v>
      </c>
      <c r="M125" s="106"/>
      <c r="N125" s="106"/>
      <c r="O125" s="106"/>
      <c r="P125" s="157"/>
      <c r="Q125" s="294"/>
    </row>
    <row r="126" spans="1:17" ht="33.75">
      <c r="A126" s="9" t="s">
        <v>312</v>
      </c>
      <c r="B126" s="9" t="s">
        <v>312</v>
      </c>
      <c r="C126" s="6" t="s">
        <v>17</v>
      </c>
      <c r="D126" s="4" t="s">
        <v>17</v>
      </c>
      <c r="E126" s="5" t="s">
        <v>17</v>
      </c>
      <c r="F126" s="9" t="s">
        <v>241</v>
      </c>
      <c r="G126" s="16">
        <f>G125/G124</f>
        <v>4.3499359075816896E-3</v>
      </c>
      <c r="H126" s="16">
        <f t="shared" ref="H126:L126" ca="1" si="30">H125/H124</f>
        <v>4.3499359075816896E-3</v>
      </c>
      <c r="I126" s="16">
        <f t="shared" si="30"/>
        <v>4.3499359075816896E-3</v>
      </c>
      <c r="J126" s="16"/>
      <c r="K126" s="16"/>
      <c r="L126" s="16">
        <f t="shared" si="30"/>
        <v>4.3499359075816896E-3</v>
      </c>
      <c r="M126" s="16"/>
      <c r="N126" s="16"/>
      <c r="O126" s="16"/>
      <c r="P126" s="19"/>
      <c r="Q126" s="295"/>
    </row>
    <row r="127" spans="1:17" ht="33.75">
      <c r="A127" s="5" t="s">
        <v>369</v>
      </c>
      <c r="B127" s="9" t="s">
        <v>370</v>
      </c>
      <c r="C127" s="6" t="s">
        <v>17</v>
      </c>
      <c r="D127" s="5" t="s">
        <v>17</v>
      </c>
      <c r="E127" s="5" t="s">
        <v>17</v>
      </c>
      <c r="F127" s="9" t="s">
        <v>18</v>
      </c>
      <c r="G127" s="14">
        <f t="shared" si="24"/>
        <v>419946</v>
      </c>
      <c r="H127" s="106">
        <v>419946</v>
      </c>
      <c r="I127" s="14">
        <f t="shared" si="25"/>
        <v>419946</v>
      </c>
      <c r="J127" s="14">
        <f>0-0</f>
        <v>0</v>
      </c>
      <c r="K127" s="14">
        <f>0-0</f>
        <v>0</v>
      </c>
      <c r="L127" s="14">
        <v>200446</v>
      </c>
      <c r="M127" s="14">
        <v>219500</v>
      </c>
      <c r="N127" s="14">
        <f>0-0</f>
        <v>0</v>
      </c>
      <c r="O127" s="14">
        <f>0-0</f>
        <v>0</v>
      </c>
      <c r="P127" s="18">
        <f>0-0</f>
        <v>0</v>
      </c>
      <c r="Q127" s="293" t="s">
        <v>357</v>
      </c>
    </row>
    <row r="128" spans="1:17" ht="22.5">
      <c r="A128" s="10" t="s">
        <v>28</v>
      </c>
      <c r="B128" s="10" t="s">
        <v>29</v>
      </c>
      <c r="C128" s="6" t="s">
        <v>17</v>
      </c>
      <c r="D128" s="5" t="s">
        <v>17</v>
      </c>
      <c r="E128" s="5" t="s">
        <v>17</v>
      </c>
      <c r="F128" s="9" t="s">
        <v>240</v>
      </c>
      <c r="G128" s="106">
        <f t="shared" si="24"/>
        <v>79300</v>
      </c>
      <c r="H128" s="106"/>
      <c r="I128" s="106">
        <f t="shared" si="25"/>
        <v>79300</v>
      </c>
      <c r="J128" s="106"/>
      <c r="K128" s="106"/>
      <c r="L128" s="106">
        <v>0</v>
      </c>
      <c r="M128" s="106">
        <v>79300</v>
      </c>
      <c r="N128" s="106"/>
      <c r="O128" s="106"/>
      <c r="P128" s="157"/>
      <c r="Q128" s="294"/>
    </row>
    <row r="129" spans="1:17" ht="33.75">
      <c r="A129" s="9" t="s">
        <v>312</v>
      </c>
      <c r="B129" s="9" t="s">
        <v>312</v>
      </c>
      <c r="C129" s="6" t="s">
        <v>17</v>
      </c>
      <c r="D129" s="4" t="s">
        <v>17</v>
      </c>
      <c r="E129" s="5" t="s">
        <v>17</v>
      </c>
      <c r="F129" s="9" t="s">
        <v>241</v>
      </c>
      <c r="G129" s="16">
        <f>G128/G127</f>
        <v>0.18883380244126627</v>
      </c>
      <c r="H129" s="16">
        <f t="shared" ref="H129:I129" si="31">H128/H127</f>
        <v>0</v>
      </c>
      <c r="I129" s="16">
        <f t="shared" si="31"/>
        <v>0.18883380244126627</v>
      </c>
      <c r="J129" s="16"/>
      <c r="K129" s="16"/>
      <c r="L129" s="16">
        <f t="shared" ref="L129" si="32">L128/L127</f>
        <v>0</v>
      </c>
      <c r="M129" s="16">
        <f t="shared" ref="M129" si="33">M128/M127</f>
        <v>0.36127562642369021</v>
      </c>
      <c r="N129" s="16"/>
      <c r="O129" s="16"/>
      <c r="P129" s="19"/>
      <c r="Q129" s="294"/>
    </row>
    <row r="130" spans="1:17" ht="30" customHeight="1">
      <c r="C130" s="4" t="s">
        <v>313</v>
      </c>
      <c r="D130" s="4" t="s">
        <v>17</v>
      </c>
      <c r="E130" s="12">
        <v>2010</v>
      </c>
      <c r="F130" s="6" t="s">
        <v>18</v>
      </c>
      <c r="G130" s="7">
        <f t="shared" si="24"/>
        <v>219500</v>
      </c>
      <c r="H130" s="107">
        <v>219500</v>
      </c>
      <c r="I130" s="7">
        <f t="shared" si="25"/>
        <v>219500</v>
      </c>
      <c r="J130" s="7">
        <f>0-0</f>
        <v>0</v>
      </c>
      <c r="K130" s="7">
        <f>0-0</f>
        <v>0</v>
      </c>
      <c r="L130" s="7">
        <f>0-0</f>
        <v>0</v>
      </c>
      <c r="M130" s="7">
        <v>219500</v>
      </c>
      <c r="N130" s="7">
        <f>0-0</f>
        <v>0</v>
      </c>
      <c r="O130" s="7">
        <f>0-0</f>
        <v>0</v>
      </c>
      <c r="P130" s="20">
        <f>0-0</f>
        <v>0</v>
      </c>
      <c r="Q130" s="294"/>
    </row>
    <row r="131" spans="1:17" ht="30" customHeight="1">
      <c r="C131" s="4" t="s">
        <v>17</v>
      </c>
      <c r="D131" s="4" t="s">
        <v>17</v>
      </c>
      <c r="E131" s="4" t="s">
        <v>17</v>
      </c>
      <c r="F131" s="9" t="s">
        <v>240</v>
      </c>
      <c r="G131" s="107">
        <f t="shared" si="24"/>
        <v>79300</v>
      </c>
      <c r="H131" s="107"/>
      <c r="I131" s="107">
        <f t="shared" si="25"/>
        <v>79300</v>
      </c>
      <c r="J131" s="107"/>
      <c r="K131" s="107"/>
      <c r="L131" s="107">
        <f>0-0</f>
        <v>0</v>
      </c>
      <c r="M131" s="107">
        <v>79300</v>
      </c>
      <c r="N131" s="107"/>
      <c r="O131" s="107"/>
      <c r="P131" s="158"/>
      <c r="Q131" s="294"/>
    </row>
    <row r="132" spans="1:17" ht="30" customHeight="1">
      <c r="C132" s="4" t="s">
        <v>17</v>
      </c>
      <c r="D132" s="13" t="s">
        <v>17</v>
      </c>
      <c r="E132" s="4" t="s">
        <v>17</v>
      </c>
      <c r="F132" s="9" t="s">
        <v>241</v>
      </c>
      <c r="G132" s="17">
        <f>G131/G130</f>
        <v>0.36127562642369021</v>
      </c>
      <c r="H132" s="17">
        <f t="shared" ref="H132:I132" si="34">H131/H130</f>
        <v>0</v>
      </c>
      <c r="I132" s="17">
        <f t="shared" si="34"/>
        <v>0.36127562642369021</v>
      </c>
      <c r="J132" s="17"/>
      <c r="K132" s="17"/>
      <c r="L132" s="17"/>
      <c r="M132" s="17">
        <f>M131/M130</f>
        <v>0.36127562642369021</v>
      </c>
      <c r="N132" s="17"/>
      <c r="O132" s="17"/>
      <c r="P132" s="21"/>
      <c r="Q132" s="295"/>
    </row>
    <row r="133" spans="1:17" ht="22.5">
      <c r="A133" s="5" t="s">
        <v>371</v>
      </c>
      <c r="B133" s="9" t="s">
        <v>372</v>
      </c>
      <c r="C133" s="6" t="s">
        <v>17</v>
      </c>
      <c r="D133" s="5" t="s">
        <v>17</v>
      </c>
      <c r="E133" s="5" t="s">
        <v>17</v>
      </c>
      <c r="F133" s="9" t="s">
        <v>18</v>
      </c>
      <c r="G133" s="14">
        <f t="shared" si="24"/>
        <v>7500000</v>
      </c>
      <c r="H133" s="106">
        <v>7500000</v>
      </c>
      <c r="I133" s="14">
        <f t="shared" si="25"/>
        <v>7500000</v>
      </c>
      <c r="J133" s="14">
        <f>0-0</f>
        <v>0</v>
      </c>
      <c r="K133" s="14">
        <f>0-0</f>
        <v>0</v>
      </c>
      <c r="L133" s="14">
        <v>7500000</v>
      </c>
      <c r="M133" s="14">
        <f>0-0</f>
        <v>0</v>
      </c>
      <c r="N133" s="14">
        <f>0-0</f>
        <v>0</v>
      </c>
      <c r="O133" s="14">
        <f>0-0</f>
        <v>0</v>
      </c>
      <c r="P133" s="18">
        <f>0-0</f>
        <v>0</v>
      </c>
      <c r="Q133" s="293" t="s">
        <v>357</v>
      </c>
    </row>
    <row r="134" spans="1:17" ht="22.5">
      <c r="A134" s="10" t="s">
        <v>28</v>
      </c>
      <c r="B134" s="10" t="s">
        <v>29</v>
      </c>
      <c r="C134" s="6" t="s">
        <v>17</v>
      </c>
      <c r="D134" s="5" t="s">
        <v>17</v>
      </c>
      <c r="E134" s="5" t="s">
        <v>17</v>
      </c>
      <c r="F134" s="9" t="s">
        <v>240</v>
      </c>
      <c r="G134" s="106"/>
      <c r="H134" s="106"/>
      <c r="I134" s="106"/>
      <c r="J134" s="106"/>
      <c r="K134" s="106"/>
      <c r="L134" s="106">
        <v>0</v>
      </c>
      <c r="M134" s="106"/>
      <c r="N134" s="106"/>
      <c r="O134" s="106"/>
      <c r="P134" s="157"/>
      <c r="Q134" s="294"/>
    </row>
    <row r="135" spans="1:17" ht="33.75">
      <c r="A135" s="9" t="s">
        <v>312</v>
      </c>
      <c r="B135" s="9" t="s">
        <v>312</v>
      </c>
      <c r="C135" s="6" t="s">
        <v>17</v>
      </c>
      <c r="D135" s="4" t="s">
        <v>17</v>
      </c>
      <c r="E135" s="5" t="s">
        <v>17</v>
      </c>
      <c r="F135" s="9" t="s">
        <v>241</v>
      </c>
      <c r="G135" s="16"/>
      <c r="H135" s="106"/>
      <c r="I135" s="16"/>
      <c r="J135" s="16"/>
      <c r="K135" s="16"/>
      <c r="L135" s="17">
        <f>L134/L133*100</f>
        <v>0</v>
      </c>
      <c r="M135" s="16"/>
      <c r="N135" s="16"/>
      <c r="O135" s="16"/>
      <c r="P135" s="19"/>
      <c r="Q135" s="294"/>
    </row>
    <row r="136" spans="1:17" ht="14.25">
      <c r="C136" s="4" t="s">
        <v>313</v>
      </c>
      <c r="D136" s="4" t="s">
        <v>17</v>
      </c>
      <c r="E136" s="12">
        <v>2010</v>
      </c>
      <c r="F136" s="6" t="s">
        <v>18</v>
      </c>
      <c r="G136" s="7">
        <f t="shared" ref="G136:G169" si="35">I136+O136</f>
        <v>145790</v>
      </c>
      <c r="H136" s="107">
        <v>145790</v>
      </c>
      <c r="I136" s="7">
        <f t="shared" ref="I136:I152" si="36">J136+L136+M136+N136</f>
        <v>145790</v>
      </c>
      <c r="J136" s="7">
        <f>0-0</f>
        <v>0</v>
      </c>
      <c r="K136" s="7">
        <f>0-0</f>
        <v>0</v>
      </c>
      <c r="L136" s="7">
        <v>145790</v>
      </c>
      <c r="M136" s="7">
        <f>0-0</f>
        <v>0</v>
      </c>
      <c r="N136" s="7">
        <f>0-0</f>
        <v>0</v>
      </c>
      <c r="O136" s="7">
        <f>0-0</f>
        <v>0</v>
      </c>
      <c r="P136" s="20">
        <f>0-0</f>
        <v>0</v>
      </c>
      <c r="Q136" s="294"/>
    </row>
    <row r="137" spans="1:17" ht="14.25">
      <c r="C137" s="4" t="s">
        <v>17</v>
      </c>
      <c r="D137" s="4" t="s">
        <v>17</v>
      </c>
      <c r="E137" s="4" t="s">
        <v>17</v>
      </c>
      <c r="F137" s="9" t="s">
        <v>240</v>
      </c>
      <c r="G137" s="107">
        <f t="shared" si="35"/>
        <v>0</v>
      </c>
      <c r="H137" s="107"/>
      <c r="I137" s="107">
        <f t="shared" si="36"/>
        <v>0</v>
      </c>
      <c r="J137" s="107"/>
      <c r="K137" s="107"/>
      <c r="L137" s="107">
        <v>0</v>
      </c>
      <c r="M137" s="107"/>
      <c r="N137" s="107"/>
      <c r="O137" s="107"/>
      <c r="P137" s="158"/>
      <c r="Q137" s="294"/>
    </row>
    <row r="138" spans="1:17" ht="14.25">
      <c r="C138" s="4" t="s">
        <v>17</v>
      </c>
      <c r="D138" s="13" t="s">
        <v>17</v>
      </c>
      <c r="E138" s="4" t="s">
        <v>17</v>
      </c>
      <c r="F138" s="9" t="s">
        <v>241</v>
      </c>
      <c r="G138" s="17">
        <f t="shared" si="35"/>
        <v>0</v>
      </c>
      <c r="H138" s="107"/>
      <c r="I138" s="17">
        <f t="shared" si="36"/>
        <v>0</v>
      </c>
      <c r="J138" s="17"/>
      <c r="K138" s="17"/>
      <c r="L138" s="17">
        <f>L137/L136*100</f>
        <v>0</v>
      </c>
      <c r="M138" s="17"/>
      <c r="N138" s="17"/>
      <c r="O138" s="17"/>
      <c r="P138" s="21"/>
      <c r="Q138" s="295"/>
    </row>
    <row r="139" spans="1:17" ht="22.5">
      <c r="A139" s="5" t="s">
        <v>373</v>
      </c>
      <c r="B139" s="9" t="s">
        <v>374</v>
      </c>
      <c r="C139" s="6" t="s">
        <v>17</v>
      </c>
      <c r="D139" s="5" t="s">
        <v>17</v>
      </c>
      <c r="E139" s="5" t="s">
        <v>17</v>
      </c>
      <c r="F139" s="9" t="s">
        <v>18</v>
      </c>
      <c r="G139" s="14">
        <f t="shared" si="35"/>
        <v>11189650</v>
      </c>
      <c r="H139" s="106">
        <v>11189650</v>
      </c>
      <c r="I139" s="14">
        <f t="shared" si="36"/>
        <v>11189650</v>
      </c>
      <c r="J139" s="14">
        <f>0-0</f>
        <v>0</v>
      </c>
      <c r="K139" s="14">
        <f>0-0</f>
        <v>0</v>
      </c>
      <c r="L139" s="14">
        <v>11189650</v>
      </c>
      <c r="M139" s="14">
        <f>0-0</f>
        <v>0</v>
      </c>
      <c r="N139" s="14">
        <f>0-0</f>
        <v>0</v>
      </c>
      <c r="O139" s="14">
        <f>0-0</f>
        <v>0</v>
      </c>
      <c r="P139" s="18">
        <f>0-0</f>
        <v>0</v>
      </c>
      <c r="Q139" s="293" t="s">
        <v>375</v>
      </c>
    </row>
    <row r="140" spans="1:17" ht="22.5">
      <c r="A140" s="10" t="s">
        <v>28</v>
      </c>
      <c r="B140" s="10" t="s">
        <v>29</v>
      </c>
      <c r="C140" s="6" t="s">
        <v>17</v>
      </c>
      <c r="D140" s="5" t="s">
        <v>17</v>
      </c>
      <c r="E140" s="5" t="s">
        <v>17</v>
      </c>
      <c r="F140" s="9" t="s">
        <v>240</v>
      </c>
      <c r="G140" s="106">
        <f t="shared" si="35"/>
        <v>112850</v>
      </c>
      <c r="H140" s="106"/>
      <c r="I140" s="106">
        <f t="shared" si="36"/>
        <v>112850</v>
      </c>
      <c r="J140" s="106"/>
      <c r="K140" s="106"/>
      <c r="L140" s="106">
        <f>39650+73200</f>
        <v>112850</v>
      </c>
      <c r="M140" s="106"/>
      <c r="N140" s="106"/>
      <c r="O140" s="106"/>
      <c r="P140" s="157"/>
      <c r="Q140" s="294"/>
    </row>
    <row r="141" spans="1:17" ht="33.75">
      <c r="A141" s="9" t="s">
        <v>312</v>
      </c>
      <c r="B141" s="9" t="s">
        <v>312</v>
      </c>
      <c r="C141" s="6" t="s">
        <v>17</v>
      </c>
      <c r="D141" s="4" t="s">
        <v>17</v>
      </c>
      <c r="E141" s="5" t="s">
        <v>17</v>
      </c>
      <c r="F141" s="9" t="s">
        <v>241</v>
      </c>
      <c r="G141" s="16">
        <f>G140/G139</f>
        <v>1.008521267421233E-2</v>
      </c>
      <c r="H141" s="16">
        <f t="shared" ref="H141:L141" si="37">H140/H139</f>
        <v>0</v>
      </c>
      <c r="I141" s="16">
        <f t="shared" si="37"/>
        <v>1.008521267421233E-2</v>
      </c>
      <c r="J141" s="16"/>
      <c r="K141" s="16"/>
      <c r="L141" s="16">
        <f t="shared" si="37"/>
        <v>1.008521267421233E-2</v>
      </c>
      <c r="M141" s="16"/>
      <c r="N141" s="16"/>
      <c r="O141" s="16"/>
      <c r="P141" s="19"/>
      <c r="Q141" s="294"/>
    </row>
    <row r="142" spans="1:17" ht="14.25">
      <c r="C142" s="4" t="s">
        <v>313</v>
      </c>
      <c r="D142" s="4" t="s">
        <v>17</v>
      </c>
      <c r="E142" s="12">
        <v>2010</v>
      </c>
      <c r="F142" s="6" t="s">
        <v>18</v>
      </c>
      <c r="G142" s="7">
        <f t="shared" si="35"/>
        <v>73200</v>
      </c>
      <c r="H142" s="107">
        <v>73200</v>
      </c>
      <c r="I142" s="7">
        <f t="shared" si="36"/>
        <v>73200</v>
      </c>
      <c r="J142" s="7">
        <f>0-0</f>
        <v>0</v>
      </c>
      <c r="K142" s="7">
        <f>0-0</f>
        <v>0</v>
      </c>
      <c r="L142" s="7">
        <v>73200</v>
      </c>
      <c r="M142" s="7">
        <f>0-0</f>
        <v>0</v>
      </c>
      <c r="N142" s="7">
        <f>0-0</f>
        <v>0</v>
      </c>
      <c r="O142" s="7">
        <f>0-0</f>
        <v>0</v>
      </c>
      <c r="P142" s="20">
        <f>0-0</f>
        <v>0</v>
      </c>
      <c r="Q142" s="294"/>
    </row>
    <row r="143" spans="1:17" ht="14.25">
      <c r="C143" s="4" t="s">
        <v>17</v>
      </c>
      <c r="D143" s="4" t="s">
        <v>17</v>
      </c>
      <c r="E143" s="4" t="s">
        <v>17</v>
      </c>
      <c r="F143" s="9" t="s">
        <v>240</v>
      </c>
      <c r="G143" s="107">
        <f t="shared" si="35"/>
        <v>73200</v>
      </c>
      <c r="H143" s="107"/>
      <c r="I143" s="107">
        <f t="shared" si="36"/>
        <v>73200</v>
      </c>
      <c r="J143" s="107"/>
      <c r="K143" s="107"/>
      <c r="L143" s="107">
        <v>73200</v>
      </c>
      <c r="M143" s="107"/>
      <c r="N143" s="107"/>
      <c r="O143" s="107"/>
      <c r="P143" s="158"/>
      <c r="Q143" s="294"/>
    </row>
    <row r="144" spans="1:17" ht="14.25">
      <c r="C144" s="4" t="s">
        <v>17</v>
      </c>
      <c r="D144" s="13" t="s">
        <v>17</v>
      </c>
      <c r="E144" s="4" t="s">
        <v>17</v>
      </c>
      <c r="F144" s="9" t="s">
        <v>241</v>
      </c>
      <c r="G144" s="17">
        <f>G143/G142</f>
        <v>1</v>
      </c>
      <c r="H144" s="17">
        <f t="shared" ref="H144:L144" si="38">H143/H142</f>
        <v>0</v>
      </c>
      <c r="I144" s="17">
        <f t="shared" si="38"/>
        <v>1</v>
      </c>
      <c r="J144" s="17"/>
      <c r="K144" s="17"/>
      <c r="L144" s="17">
        <f t="shared" si="38"/>
        <v>1</v>
      </c>
      <c r="M144" s="17"/>
      <c r="N144" s="17"/>
      <c r="O144" s="17"/>
      <c r="P144" s="21"/>
      <c r="Q144" s="295"/>
    </row>
    <row r="145" spans="1:17" ht="22.5">
      <c r="A145" s="5" t="s">
        <v>376</v>
      </c>
      <c r="B145" s="9" t="s">
        <v>377</v>
      </c>
      <c r="C145" s="6" t="s">
        <v>17</v>
      </c>
      <c r="D145" s="5" t="s">
        <v>17</v>
      </c>
      <c r="E145" s="5" t="s">
        <v>17</v>
      </c>
      <c r="F145" s="9" t="s">
        <v>18</v>
      </c>
      <c r="G145" s="14">
        <f t="shared" si="35"/>
        <v>66832452</v>
      </c>
      <c r="H145" s="106">
        <v>66832452</v>
      </c>
      <c r="I145" s="14">
        <f t="shared" si="36"/>
        <v>66832452</v>
      </c>
      <c r="J145" s="14">
        <f>0-0</f>
        <v>0</v>
      </c>
      <c r="K145" s="14">
        <f>0-0</f>
        <v>0</v>
      </c>
      <c r="L145" s="14">
        <v>66832452</v>
      </c>
      <c r="M145" s="14">
        <f>0-0</f>
        <v>0</v>
      </c>
      <c r="N145" s="14">
        <f>0-0</f>
        <v>0</v>
      </c>
      <c r="O145" s="14">
        <f>0-0</f>
        <v>0</v>
      </c>
      <c r="P145" s="18">
        <f>0-0</f>
        <v>0</v>
      </c>
      <c r="Q145" s="293" t="s">
        <v>357</v>
      </c>
    </row>
    <row r="146" spans="1:17" ht="22.5">
      <c r="A146" s="10" t="s">
        <v>28</v>
      </c>
      <c r="B146" s="10" t="s">
        <v>29</v>
      </c>
      <c r="C146" s="6" t="s">
        <v>17</v>
      </c>
      <c r="D146" s="5" t="s">
        <v>17</v>
      </c>
      <c r="E146" s="5" t="s">
        <v>17</v>
      </c>
      <c r="F146" s="9" t="s">
        <v>240</v>
      </c>
      <c r="G146" s="106">
        <f t="shared" si="35"/>
        <v>324764</v>
      </c>
      <c r="H146" s="106"/>
      <c r="I146" s="106">
        <f t="shared" si="36"/>
        <v>324764</v>
      </c>
      <c r="J146" s="106"/>
      <c r="K146" s="106"/>
      <c r="L146" s="106">
        <v>324764</v>
      </c>
      <c r="M146" s="106"/>
      <c r="N146" s="106"/>
      <c r="O146" s="106"/>
      <c r="P146" s="157"/>
      <c r="Q146" s="294"/>
    </row>
    <row r="147" spans="1:17" ht="33.75">
      <c r="A147" s="9" t="s">
        <v>312</v>
      </c>
      <c r="B147" s="9" t="s">
        <v>312</v>
      </c>
      <c r="C147" s="6" t="s">
        <v>17</v>
      </c>
      <c r="D147" s="4" t="s">
        <v>17</v>
      </c>
      <c r="E147" s="5" t="s">
        <v>17</v>
      </c>
      <c r="F147" s="9" t="s">
        <v>241</v>
      </c>
      <c r="G147" s="16">
        <f>G146/G145</f>
        <v>4.8593758014444837E-3</v>
      </c>
      <c r="H147" s="16">
        <f t="shared" ref="H147:L147" si="39">H146/H145</f>
        <v>0</v>
      </c>
      <c r="I147" s="16">
        <f t="shared" si="39"/>
        <v>4.8593758014444837E-3</v>
      </c>
      <c r="J147" s="16"/>
      <c r="K147" s="16"/>
      <c r="L147" s="16">
        <f t="shared" si="39"/>
        <v>4.8593758014444837E-3</v>
      </c>
      <c r="M147" s="16"/>
      <c r="N147" s="16"/>
      <c r="O147" s="16"/>
      <c r="P147" s="19"/>
      <c r="Q147" s="294"/>
    </row>
    <row r="148" spans="1:17" ht="14.25">
      <c r="C148" s="4" t="s">
        <v>313</v>
      </c>
      <c r="D148" s="4" t="s">
        <v>17</v>
      </c>
      <c r="E148" s="12">
        <v>2010</v>
      </c>
      <c r="F148" s="6" t="s">
        <v>18</v>
      </c>
      <c r="G148" s="7">
        <f t="shared" si="35"/>
        <v>325460</v>
      </c>
      <c r="H148" s="107">
        <v>325460</v>
      </c>
      <c r="I148" s="7">
        <f t="shared" si="36"/>
        <v>325460</v>
      </c>
      <c r="J148" s="7">
        <f>0-0</f>
        <v>0</v>
      </c>
      <c r="K148" s="7">
        <f>0-0</f>
        <v>0</v>
      </c>
      <c r="L148" s="7">
        <v>325460</v>
      </c>
      <c r="M148" s="7">
        <f>0-0</f>
        <v>0</v>
      </c>
      <c r="N148" s="7">
        <f>0-0</f>
        <v>0</v>
      </c>
      <c r="O148" s="7">
        <f>0-0</f>
        <v>0</v>
      </c>
      <c r="P148" s="20">
        <f>0-0</f>
        <v>0</v>
      </c>
      <c r="Q148" s="294"/>
    </row>
    <row r="149" spans="1:17" ht="14.25">
      <c r="C149" s="4" t="s">
        <v>17</v>
      </c>
      <c r="D149" s="4" t="s">
        <v>17</v>
      </c>
      <c r="E149" s="4" t="s">
        <v>17</v>
      </c>
      <c r="F149" s="9" t="s">
        <v>240</v>
      </c>
      <c r="G149" s="107">
        <f t="shared" si="35"/>
        <v>324764</v>
      </c>
      <c r="H149" s="107"/>
      <c r="I149" s="107">
        <f t="shared" si="36"/>
        <v>324764</v>
      </c>
      <c r="J149" s="107"/>
      <c r="K149" s="107"/>
      <c r="L149" s="107">
        <v>324764</v>
      </c>
      <c r="M149" s="107"/>
      <c r="N149" s="107"/>
      <c r="O149" s="107"/>
      <c r="P149" s="158"/>
      <c r="Q149" s="294"/>
    </row>
    <row r="150" spans="1:17" ht="14.25">
      <c r="C150" s="4" t="s">
        <v>17</v>
      </c>
      <c r="D150" s="13" t="s">
        <v>17</v>
      </c>
      <c r="E150" s="4" t="s">
        <v>17</v>
      </c>
      <c r="F150" s="9" t="s">
        <v>241</v>
      </c>
      <c r="G150" s="17">
        <f>G149/G148</f>
        <v>0.99786148835494382</v>
      </c>
      <c r="H150" s="17">
        <f t="shared" ref="H150:L150" si="40">H149/H148</f>
        <v>0</v>
      </c>
      <c r="I150" s="17">
        <f t="shared" si="40"/>
        <v>0.99786148835494382</v>
      </c>
      <c r="J150" s="17"/>
      <c r="K150" s="17"/>
      <c r="L150" s="17">
        <f t="shared" si="40"/>
        <v>0.99786148835494382</v>
      </c>
      <c r="M150" s="17"/>
      <c r="N150" s="17"/>
      <c r="O150" s="17"/>
      <c r="P150" s="21"/>
      <c r="Q150" s="295"/>
    </row>
    <row r="151" spans="1:17" ht="78.75">
      <c r="A151" s="5" t="s">
        <v>378</v>
      </c>
      <c r="B151" s="9" t="s">
        <v>379</v>
      </c>
      <c r="C151" s="6" t="s">
        <v>43</v>
      </c>
      <c r="D151" s="5" t="s">
        <v>17</v>
      </c>
      <c r="E151" s="5" t="s">
        <v>17</v>
      </c>
      <c r="F151" s="9" t="s">
        <v>18</v>
      </c>
      <c r="G151" s="14">
        <f t="shared" si="35"/>
        <v>75418558</v>
      </c>
      <c r="H151" s="106">
        <v>75418558</v>
      </c>
      <c r="I151" s="14">
        <f t="shared" si="36"/>
        <v>75418558</v>
      </c>
      <c r="J151" s="14">
        <v>62474673</v>
      </c>
      <c r="K151" s="14">
        <v>62474673</v>
      </c>
      <c r="L151" s="14">
        <v>12943885</v>
      </c>
      <c r="M151" s="14">
        <f>0-0</f>
        <v>0</v>
      </c>
      <c r="N151" s="14">
        <f>0-0</f>
        <v>0</v>
      </c>
      <c r="O151" s="14">
        <f>0-0</f>
        <v>0</v>
      </c>
      <c r="P151" s="18">
        <f>0-0</f>
        <v>0</v>
      </c>
      <c r="Q151" s="293" t="s">
        <v>380</v>
      </c>
    </row>
    <row r="152" spans="1:17" ht="67.5">
      <c r="A152" s="10" t="s">
        <v>28</v>
      </c>
      <c r="B152" s="10" t="s">
        <v>29</v>
      </c>
      <c r="C152" s="6" t="s">
        <v>381</v>
      </c>
      <c r="D152" s="5" t="s">
        <v>17</v>
      </c>
      <c r="E152" s="5" t="s">
        <v>17</v>
      </c>
      <c r="F152" s="9" t="s">
        <v>240</v>
      </c>
      <c r="G152" s="106">
        <f t="shared" si="35"/>
        <v>28837181.420000002</v>
      </c>
      <c r="H152" s="106"/>
      <c r="I152" s="106">
        <f t="shared" si="36"/>
        <v>28837181.420000002</v>
      </c>
      <c r="J152" s="106">
        <v>26918239.420000002</v>
      </c>
      <c r="K152" s="106">
        <v>26918239.420000002</v>
      </c>
      <c r="L152" s="106">
        <f>1918942</f>
        <v>1918942</v>
      </c>
      <c r="M152" s="106"/>
      <c r="N152" s="106"/>
      <c r="O152" s="106"/>
      <c r="P152" s="157"/>
      <c r="Q152" s="294"/>
    </row>
    <row r="153" spans="1:17" s="170" customFormat="1" ht="45">
      <c r="A153" s="163" t="s">
        <v>312</v>
      </c>
      <c r="B153" s="163" t="s">
        <v>312</v>
      </c>
      <c r="C153" s="164" t="s">
        <v>382</v>
      </c>
      <c r="D153" s="165" t="s">
        <v>47</v>
      </c>
      <c r="E153" s="166" t="s">
        <v>17</v>
      </c>
      <c r="F153" s="163" t="s">
        <v>241</v>
      </c>
      <c r="G153" s="167">
        <f>G152/G151</f>
        <v>0.38236187729815785</v>
      </c>
      <c r="H153" s="167">
        <f t="shared" ref="H153:L153" si="41">H152/H151</f>
        <v>0</v>
      </c>
      <c r="I153" s="167">
        <f t="shared" si="41"/>
        <v>0.38236187729815785</v>
      </c>
      <c r="J153" s="167">
        <f t="shared" si="41"/>
        <v>0.4308664315858044</v>
      </c>
      <c r="K153" s="167">
        <f t="shared" si="41"/>
        <v>0.4308664315858044</v>
      </c>
      <c r="L153" s="167">
        <f t="shared" si="41"/>
        <v>0.14825085358839329</v>
      </c>
      <c r="M153" s="167"/>
      <c r="N153" s="167"/>
      <c r="O153" s="167"/>
      <c r="P153" s="169"/>
      <c r="Q153" s="294"/>
    </row>
    <row r="154" spans="1:17" s="170" customFormat="1" ht="14.25">
      <c r="C154" s="165" t="s">
        <v>313</v>
      </c>
      <c r="D154" s="165" t="s">
        <v>17</v>
      </c>
      <c r="E154" s="171">
        <v>2010</v>
      </c>
      <c r="F154" s="164" t="s">
        <v>18</v>
      </c>
      <c r="G154" s="172">
        <f t="shared" si="35"/>
        <v>26921240</v>
      </c>
      <c r="H154" s="173">
        <v>26921240</v>
      </c>
      <c r="I154" s="172">
        <f t="shared" ref="I154:I169" si="42">J154+L154+M154+N154</f>
        <v>26921240</v>
      </c>
      <c r="J154" s="172">
        <v>26921240</v>
      </c>
      <c r="K154" s="172">
        <v>26921240</v>
      </c>
      <c r="L154" s="172">
        <f>0-0</f>
        <v>0</v>
      </c>
      <c r="M154" s="172">
        <f>0-0</f>
        <v>0</v>
      </c>
      <c r="N154" s="172">
        <f>0-0</f>
        <v>0</v>
      </c>
      <c r="O154" s="172">
        <f>0-0</f>
        <v>0</v>
      </c>
      <c r="P154" s="174">
        <f>0-0</f>
        <v>0</v>
      </c>
      <c r="Q154" s="294"/>
    </row>
    <row r="155" spans="1:17" s="170" customFormat="1" ht="14.25">
      <c r="C155" s="165" t="s">
        <v>17</v>
      </c>
      <c r="D155" s="165" t="s">
        <v>17</v>
      </c>
      <c r="E155" s="165" t="s">
        <v>17</v>
      </c>
      <c r="F155" s="163" t="s">
        <v>240</v>
      </c>
      <c r="G155" s="173">
        <f t="shared" si="35"/>
        <v>26918239.420000002</v>
      </c>
      <c r="H155" s="173"/>
      <c r="I155" s="173">
        <f t="shared" si="42"/>
        <v>26918239.420000002</v>
      </c>
      <c r="J155" s="173">
        <v>26918239.420000002</v>
      </c>
      <c r="K155" s="173">
        <v>26918239.420000002</v>
      </c>
      <c r="L155" s="173">
        <v>0</v>
      </c>
      <c r="M155" s="173"/>
      <c r="N155" s="173"/>
      <c r="O155" s="173"/>
      <c r="P155" s="175"/>
      <c r="Q155" s="294"/>
    </row>
    <row r="156" spans="1:17" ht="14.25">
      <c r="C156" s="4" t="s">
        <v>17</v>
      </c>
      <c r="D156" s="13" t="s">
        <v>47</v>
      </c>
      <c r="E156" s="4" t="s">
        <v>17</v>
      </c>
      <c r="F156" s="9" t="s">
        <v>241</v>
      </c>
      <c r="G156" s="17">
        <f>G155/G154</f>
        <v>0.99988854228111346</v>
      </c>
      <c r="H156" s="17">
        <f t="shared" ref="H156:K156" si="43">H155/H154</f>
        <v>0</v>
      </c>
      <c r="I156" s="17">
        <f t="shared" si="43"/>
        <v>0.99988854228111346</v>
      </c>
      <c r="J156" s="17">
        <f t="shared" si="43"/>
        <v>0.99988854228111346</v>
      </c>
      <c r="K156" s="17">
        <f t="shared" si="43"/>
        <v>0.99988854228111346</v>
      </c>
      <c r="L156" s="17"/>
      <c r="M156" s="17"/>
      <c r="N156" s="17"/>
      <c r="O156" s="17"/>
      <c r="P156" s="21"/>
      <c r="Q156" s="295"/>
    </row>
    <row r="157" spans="1:17" ht="78.75">
      <c r="A157" s="5" t="s">
        <v>383</v>
      </c>
      <c r="B157" s="9" t="s">
        <v>384</v>
      </c>
      <c r="C157" s="6" t="s">
        <v>43</v>
      </c>
      <c r="D157" s="5" t="s">
        <v>17</v>
      </c>
      <c r="E157" s="5" t="s">
        <v>17</v>
      </c>
      <c r="F157" s="9" t="s">
        <v>18</v>
      </c>
      <c r="G157" s="14">
        <f t="shared" si="35"/>
        <v>55167974</v>
      </c>
      <c r="H157" s="106">
        <v>55167974</v>
      </c>
      <c r="I157" s="14">
        <f t="shared" si="42"/>
        <v>55167974</v>
      </c>
      <c r="J157" s="14">
        <v>43529770</v>
      </c>
      <c r="K157" s="14">
        <v>43529770</v>
      </c>
      <c r="L157" s="14">
        <v>11638204</v>
      </c>
      <c r="M157" s="14">
        <f>0-0</f>
        <v>0</v>
      </c>
      <c r="N157" s="14">
        <f>0-0</f>
        <v>0</v>
      </c>
      <c r="O157" s="14">
        <f>0-0</f>
        <v>0</v>
      </c>
      <c r="P157" s="18">
        <f>0-0</f>
        <v>0</v>
      </c>
      <c r="Q157" s="293" t="s">
        <v>385</v>
      </c>
    </row>
    <row r="158" spans="1:17" ht="67.5">
      <c r="A158" s="10" t="s">
        <v>28</v>
      </c>
      <c r="B158" s="10" t="s">
        <v>29</v>
      </c>
      <c r="C158" s="6" t="s">
        <v>381</v>
      </c>
      <c r="D158" s="5" t="s">
        <v>17</v>
      </c>
      <c r="E158" s="5" t="s">
        <v>17</v>
      </c>
      <c r="F158" s="9" t="s">
        <v>240</v>
      </c>
      <c r="G158" s="106">
        <f t="shared" si="35"/>
        <v>26931241.649999999</v>
      </c>
      <c r="H158" s="106"/>
      <c r="I158" s="106">
        <f t="shared" si="42"/>
        <v>26931241.649999999</v>
      </c>
      <c r="J158" s="106">
        <v>22974761.649999999</v>
      </c>
      <c r="K158" s="106">
        <v>22974761.649999999</v>
      </c>
      <c r="L158" s="106">
        <f>3956480</f>
        <v>3956480</v>
      </c>
      <c r="M158" s="106"/>
      <c r="N158" s="106"/>
      <c r="O158" s="106"/>
      <c r="P158" s="157"/>
      <c r="Q158" s="294"/>
    </row>
    <row r="159" spans="1:17" ht="45">
      <c r="A159" s="9" t="s">
        <v>312</v>
      </c>
      <c r="B159" s="9" t="s">
        <v>312</v>
      </c>
      <c r="C159" s="6" t="s">
        <v>382</v>
      </c>
      <c r="D159" s="4" t="s">
        <v>47</v>
      </c>
      <c r="E159" s="5" t="s">
        <v>17</v>
      </c>
      <c r="F159" s="9" t="s">
        <v>241</v>
      </c>
      <c r="G159" s="16">
        <f>G158/G157</f>
        <v>0.48816803839850997</v>
      </c>
      <c r="H159" s="16">
        <f t="shared" ref="H159:L159" si="44">H158/H157</f>
        <v>0</v>
      </c>
      <c r="I159" s="16">
        <f t="shared" si="44"/>
        <v>0.48816803839850997</v>
      </c>
      <c r="J159" s="16">
        <f t="shared" si="44"/>
        <v>0.52779423484204024</v>
      </c>
      <c r="K159" s="16">
        <f t="shared" si="44"/>
        <v>0.52779423484204024</v>
      </c>
      <c r="L159" s="16">
        <f t="shared" si="44"/>
        <v>0.33995623379689854</v>
      </c>
      <c r="M159" s="16"/>
      <c r="N159" s="16"/>
      <c r="O159" s="16"/>
      <c r="P159" s="19"/>
      <c r="Q159" s="294"/>
    </row>
    <row r="160" spans="1:17" ht="14.25">
      <c r="C160" s="4" t="s">
        <v>313</v>
      </c>
      <c r="D160" s="4" t="s">
        <v>17</v>
      </c>
      <c r="E160" s="12">
        <v>2010</v>
      </c>
      <c r="F160" s="6" t="s">
        <v>18</v>
      </c>
      <c r="G160" s="7">
        <f t="shared" si="35"/>
        <v>23000000</v>
      </c>
      <c r="H160" s="107">
        <v>23000000</v>
      </c>
      <c r="I160" s="7">
        <f t="shared" si="42"/>
        <v>23000000</v>
      </c>
      <c r="J160" s="7">
        <v>23000000</v>
      </c>
      <c r="K160" s="7">
        <v>23000000</v>
      </c>
      <c r="L160" s="7">
        <f>0-0</f>
        <v>0</v>
      </c>
      <c r="M160" s="7">
        <f>0-0</f>
        <v>0</v>
      </c>
      <c r="N160" s="7">
        <f>0-0</f>
        <v>0</v>
      </c>
      <c r="O160" s="7">
        <f>0-0</f>
        <v>0</v>
      </c>
      <c r="P160" s="20">
        <f>0-0</f>
        <v>0</v>
      </c>
      <c r="Q160" s="294"/>
    </row>
    <row r="161" spans="1:17" ht="14.25">
      <c r="C161" s="4" t="s">
        <v>17</v>
      </c>
      <c r="D161" s="4" t="s">
        <v>17</v>
      </c>
      <c r="E161" s="4" t="s">
        <v>17</v>
      </c>
      <c r="F161" s="9" t="s">
        <v>240</v>
      </c>
      <c r="G161" s="107">
        <f t="shared" si="35"/>
        <v>22974761.649999999</v>
      </c>
      <c r="H161" s="107"/>
      <c r="I161" s="107">
        <f t="shared" si="42"/>
        <v>22974761.649999999</v>
      </c>
      <c r="J161" s="107">
        <v>22974761.649999999</v>
      </c>
      <c r="K161" s="107">
        <v>22974761.649999999</v>
      </c>
      <c r="L161" s="107">
        <v>0</v>
      </c>
      <c r="M161" s="107"/>
      <c r="N161" s="107"/>
      <c r="O161" s="107"/>
      <c r="P161" s="158"/>
      <c r="Q161" s="294"/>
    </row>
    <row r="162" spans="1:17" ht="14.25">
      <c r="C162" s="4" t="s">
        <v>17</v>
      </c>
      <c r="D162" s="13" t="s">
        <v>47</v>
      </c>
      <c r="E162" s="4" t="s">
        <v>17</v>
      </c>
      <c r="F162" s="9" t="s">
        <v>241</v>
      </c>
      <c r="G162" s="17">
        <f>G161/G160</f>
        <v>0.99890268043478259</v>
      </c>
      <c r="H162" s="17">
        <f t="shared" ref="H162:L162" si="45">H161/H160</f>
        <v>0</v>
      </c>
      <c r="I162" s="17">
        <f t="shared" si="45"/>
        <v>0.99890268043478259</v>
      </c>
      <c r="J162" s="17">
        <f t="shared" si="45"/>
        <v>0.99890268043478259</v>
      </c>
      <c r="K162" s="17">
        <f t="shared" si="45"/>
        <v>0.99890268043478259</v>
      </c>
      <c r="L162" s="17" t="e">
        <f t="shared" si="45"/>
        <v>#DIV/0!</v>
      </c>
      <c r="M162" s="17"/>
      <c r="N162" s="17"/>
      <c r="O162" s="17"/>
      <c r="P162" s="21"/>
      <c r="Q162" s="295"/>
    </row>
    <row r="163" spans="1:17" ht="22.5">
      <c r="A163" s="5" t="s">
        <v>386</v>
      </c>
      <c r="B163" s="9" t="s">
        <v>387</v>
      </c>
      <c r="C163" s="6" t="s">
        <v>17</v>
      </c>
      <c r="D163" s="5" t="s">
        <v>17</v>
      </c>
      <c r="E163" s="5" t="s">
        <v>17</v>
      </c>
      <c r="F163" s="9" t="s">
        <v>18</v>
      </c>
      <c r="G163" s="14">
        <f t="shared" si="35"/>
        <v>59065358</v>
      </c>
      <c r="H163" s="106">
        <v>59065358</v>
      </c>
      <c r="I163" s="14">
        <f t="shared" si="42"/>
        <v>59065358</v>
      </c>
      <c r="J163" s="14">
        <f>0-0</f>
        <v>0</v>
      </c>
      <c r="K163" s="14">
        <f>0-0</f>
        <v>0</v>
      </c>
      <c r="L163" s="14">
        <v>56210358</v>
      </c>
      <c r="M163" s="14">
        <f>0-0</f>
        <v>0</v>
      </c>
      <c r="N163" s="14">
        <v>2855000</v>
      </c>
      <c r="O163" s="14">
        <f>0-0</f>
        <v>0</v>
      </c>
      <c r="P163" s="18">
        <f>0-0</f>
        <v>0</v>
      </c>
      <c r="Q163" s="293" t="s">
        <v>388</v>
      </c>
    </row>
    <row r="164" spans="1:17" ht="22.5">
      <c r="A164" s="10" t="s">
        <v>28</v>
      </c>
      <c r="B164" s="10" t="s">
        <v>29</v>
      </c>
      <c r="C164" s="6" t="s">
        <v>17</v>
      </c>
      <c r="D164" s="5" t="s">
        <v>17</v>
      </c>
      <c r="E164" s="5" t="s">
        <v>17</v>
      </c>
      <c r="F164" s="9" t="s">
        <v>240</v>
      </c>
      <c r="G164" s="106">
        <f t="shared" si="35"/>
        <v>13241748</v>
      </c>
      <c r="H164" s="106"/>
      <c r="I164" s="106">
        <f t="shared" si="42"/>
        <v>13241748</v>
      </c>
      <c r="J164" s="106"/>
      <c r="K164" s="106"/>
      <c r="L164" s="106">
        <f>10368448+18300</f>
        <v>10386748</v>
      </c>
      <c r="M164" s="106"/>
      <c r="N164" s="106">
        <v>2855000</v>
      </c>
      <c r="O164" s="106"/>
      <c r="P164" s="157"/>
      <c r="Q164" s="294"/>
    </row>
    <row r="165" spans="1:17" ht="33.75">
      <c r="A165" s="9" t="s">
        <v>312</v>
      </c>
      <c r="B165" s="9" t="s">
        <v>312</v>
      </c>
      <c r="C165" s="6" t="s">
        <v>17</v>
      </c>
      <c r="D165" s="4" t="s">
        <v>17</v>
      </c>
      <c r="E165" s="5" t="s">
        <v>17</v>
      </c>
      <c r="F165" s="9" t="s">
        <v>241</v>
      </c>
      <c r="G165" s="16">
        <f>G164/G163</f>
        <v>0.2241880596067834</v>
      </c>
      <c r="H165" s="16">
        <f t="shared" ref="H165:L165" si="46">H164/H163</f>
        <v>0</v>
      </c>
      <c r="I165" s="16">
        <f t="shared" si="46"/>
        <v>0.2241880596067834</v>
      </c>
      <c r="J165" s="16"/>
      <c r="K165" s="16"/>
      <c r="L165" s="16">
        <f t="shared" si="46"/>
        <v>0.18478352334991355</v>
      </c>
      <c r="M165" s="16"/>
      <c r="N165" s="16">
        <f>N164/G163*100</f>
        <v>4.8336285373907319</v>
      </c>
      <c r="O165" s="16"/>
      <c r="P165" s="19"/>
      <c r="Q165" s="294"/>
    </row>
    <row r="166" spans="1:17" ht="14.25">
      <c r="C166" s="4" t="s">
        <v>313</v>
      </c>
      <c r="D166" s="4" t="s">
        <v>17</v>
      </c>
      <c r="E166" s="12">
        <v>2010</v>
      </c>
      <c r="F166" s="6" t="s">
        <v>18</v>
      </c>
      <c r="G166" s="7">
        <f t="shared" si="35"/>
        <v>61000</v>
      </c>
      <c r="H166" s="107">
        <v>61000</v>
      </c>
      <c r="I166" s="7">
        <f t="shared" si="42"/>
        <v>61000</v>
      </c>
      <c r="J166" s="7">
        <f>0-0</f>
        <v>0</v>
      </c>
      <c r="K166" s="7">
        <f>0-0</f>
        <v>0</v>
      </c>
      <c r="L166" s="7">
        <v>61000</v>
      </c>
      <c r="M166" s="7">
        <f>0-0</f>
        <v>0</v>
      </c>
      <c r="N166" s="7">
        <f>0-0</f>
        <v>0</v>
      </c>
      <c r="O166" s="7">
        <f>0-0</f>
        <v>0</v>
      </c>
      <c r="P166" s="20">
        <f>0-0</f>
        <v>0</v>
      </c>
      <c r="Q166" s="294"/>
    </row>
    <row r="167" spans="1:17" ht="14.25">
      <c r="C167" s="4" t="s">
        <v>17</v>
      </c>
      <c r="D167" s="4" t="s">
        <v>17</v>
      </c>
      <c r="E167" s="4" t="s">
        <v>17</v>
      </c>
      <c r="F167" s="9" t="s">
        <v>240</v>
      </c>
      <c r="G167" s="107">
        <f t="shared" si="35"/>
        <v>18300</v>
      </c>
      <c r="H167" s="107"/>
      <c r="I167" s="107">
        <f t="shared" si="42"/>
        <v>18300</v>
      </c>
      <c r="J167" s="107"/>
      <c r="K167" s="107"/>
      <c r="L167" s="107">
        <v>18300</v>
      </c>
      <c r="M167" s="107"/>
      <c r="N167" s="107"/>
      <c r="O167" s="107"/>
      <c r="P167" s="158"/>
      <c r="Q167" s="294"/>
    </row>
    <row r="168" spans="1:17" ht="14.25">
      <c r="C168" s="4" t="s">
        <v>17</v>
      </c>
      <c r="D168" s="13" t="s">
        <v>17</v>
      </c>
      <c r="E168" s="4" t="s">
        <v>17</v>
      </c>
      <c r="F168" s="9" t="s">
        <v>241</v>
      </c>
      <c r="G168" s="17">
        <f>G167/G166</f>
        <v>0.3</v>
      </c>
      <c r="H168" s="17">
        <f t="shared" ref="H168:L168" si="47">H167/H166</f>
        <v>0</v>
      </c>
      <c r="I168" s="17">
        <f t="shared" si="47"/>
        <v>0.3</v>
      </c>
      <c r="J168" s="17"/>
      <c r="K168" s="17"/>
      <c r="L168" s="17">
        <f t="shared" si="47"/>
        <v>0.3</v>
      </c>
      <c r="M168" s="17"/>
      <c r="N168" s="17"/>
      <c r="O168" s="17"/>
      <c r="P168" s="21"/>
      <c r="Q168" s="295"/>
    </row>
    <row r="169" spans="1:17" ht="22.5">
      <c r="A169" s="5" t="s">
        <v>389</v>
      </c>
      <c r="B169" s="9" t="s">
        <v>390</v>
      </c>
      <c r="C169" s="6" t="s">
        <v>17</v>
      </c>
      <c r="D169" s="5" t="s">
        <v>17</v>
      </c>
      <c r="E169" s="5" t="s">
        <v>17</v>
      </c>
      <c r="F169" s="9" t="s">
        <v>18</v>
      </c>
      <c r="G169" s="14">
        <f t="shared" si="35"/>
        <v>100000000</v>
      </c>
      <c r="H169" s="106">
        <v>100000000</v>
      </c>
      <c r="I169" s="14">
        <f t="shared" si="42"/>
        <v>100000000</v>
      </c>
      <c r="J169" s="14">
        <f>0-0</f>
        <v>0</v>
      </c>
      <c r="K169" s="14">
        <f>0-0</f>
        <v>0</v>
      </c>
      <c r="L169" s="14">
        <v>100000000</v>
      </c>
      <c r="M169" s="14">
        <f>0-0</f>
        <v>0</v>
      </c>
      <c r="N169" s="14">
        <f>0-0</f>
        <v>0</v>
      </c>
      <c r="O169" s="14">
        <f>0-0</f>
        <v>0</v>
      </c>
      <c r="P169" s="18">
        <f>0-0</f>
        <v>0</v>
      </c>
      <c r="Q169" s="293" t="s">
        <v>391</v>
      </c>
    </row>
    <row r="170" spans="1:17" ht="22.5">
      <c r="A170" s="10" t="s">
        <v>28</v>
      </c>
      <c r="B170" s="10" t="s">
        <v>29</v>
      </c>
      <c r="C170" s="6" t="s">
        <v>17</v>
      </c>
      <c r="D170" s="5" t="s">
        <v>17</v>
      </c>
      <c r="E170" s="5" t="s">
        <v>17</v>
      </c>
      <c r="F170" s="9" t="s">
        <v>240</v>
      </c>
      <c r="G170" s="106">
        <v>0</v>
      </c>
      <c r="H170" s="106"/>
      <c r="I170" s="106">
        <v>0</v>
      </c>
      <c r="J170" s="106"/>
      <c r="K170" s="106"/>
      <c r="L170" s="106">
        <v>0</v>
      </c>
      <c r="M170" s="106"/>
      <c r="N170" s="106"/>
      <c r="O170" s="106"/>
      <c r="P170" s="157"/>
      <c r="Q170" s="294"/>
    </row>
    <row r="171" spans="1:17" ht="33.75">
      <c r="A171" s="9" t="s">
        <v>312</v>
      </c>
      <c r="B171" s="9" t="s">
        <v>312</v>
      </c>
      <c r="C171" s="6" t="s">
        <v>17</v>
      </c>
      <c r="D171" s="4" t="s">
        <v>17</v>
      </c>
      <c r="E171" s="5" t="s">
        <v>17</v>
      </c>
      <c r="F171" s="9" t="s">
        <v>241</v>
      </c>
      <c r="G171" s="16">
        <v>0</v>
      </c>
      <c r="H171" s="106"/>
      <c r="I171" s="16">
        <v>0</v>
      </c>
      <c r="J171" s="16"/>
      <c r="K171" s="16"/>
      <c r="L171" s="16">
        <v>0</v>
      </c>
      <c r="M171" s="16"/>
      <c r="N171" s="16"/>
      <c r="O171" s="16"/>
      <c r="P171" s="19"/>
      <c r="Q171" s="295"/>
    </row>
    <row r="172" spans="1:17" ht="78.75">
      <c r="A172" s="5" t="s">
        <v>392</v>
      </c>
      <c r="B172" s="9" t="s">
        <v>393</v>
      </c>
      <c r="C172" s="6" t="s">
        <v>43</v>
      </c>
      <c r="D172" s="5" t="s">
        <v>17</v>
      </c>
      <c r="E172" s="5" t="s">
        <v>17</v>
      </c>
      <c r="F172" s="9" t="s">
        <v>18</v>
      </c>
      <c r="G172" s="14">
        <f t="shared" ref="G172:G211" si="48">I172+O172</f>
        <v>82106607</v>
      </c>
      <c r="H172" s="106">
        <v>105923193</v>
      </c>
      <c r="I172" s="14">
        <f t="shared" ref="I172:I211" si="49">J172+L172+M172+N172</f>
        <v>82106607</v>
      </c>
      <c r="J172" s="14">
        <v>65800218</v>
      </c>
      <c r="K172" s="14">
        <v>41983632</v>
      </c>
      <c r="L172" s="14">
        <v>8392689</v>
      </c>
      <c r="M172" s="14">
        <f>0-0</f>
        <v>0</v>
      </c>
      <c r="N172" s="14">
        <v>7913700</v>
      </c>
      <c r="O172" s="14">
        <f>0-0</f>
        <v>0</v>
      </c>
      <c r="P172" s="18">
        <v>23816586</v>
      </c>
      <c r="Q172" s="293" t="s">
        <v>394</v>
      </c>
    </row>
    <row r="173" spans="1:17" ht="67.5">
      <c r="A173" s="10" t="s">
        <v>28</v>
      </c>
      <c r="B173" s="10" t="s">
        <v>29</v>
      </c>
      <c r="C173" s="6" t="s">
        <v>381</v>
      </c>
      <c r="D173" s="5" t="s">
        <v>17</v>
      </c>
      <c r="E173" s="5" t="s">
        <v>17</v>
      </c>
      <c r="F173" s="9" t="s">
        <v>240</v>
      </c>
      <c r="G173" s="106">
        <f t="shared" si="48"/>
        <v>81978199.159999996</v>
      </c>
      <c r="H173" s="106"/>
      <c r="I173" s="106">
        <f t="shared" si="49"/>
        <v>81978199.159999996</v>
      </c>
      <c r="J173" s="106">
        <f>41174915+24625280.13</f>
        <v>65800195.129999995</v>
      </c>
      <c r="K173" s="106">
        <f>17358329+24625280.13</f>
        <v>41983609.129999995</v>
      </c>
      <c r="L173" s="106">
        <f>5831943+2432361.03</f>
        <v>8264304.0299999993</v>
      </c>
      <c r="M173" s="106"/>
      <c r="N173" s="106">
        <f>4820000+3093700</f>
        <v>7913700</v>
      </c>
      <c r="O173" s="106"/>
      <c r="P173" s="157">
        <v>23721183</v>
      </c>
      <c r="Q173" s="294"/>
    </row>
    <row r="174" spans="1:17" ht="45">
      <c r="A174" s="9" t="s">
        <v>312</v>
      </c>
      <c r="B174" s="9" t="s">
        <v>312</v>
      </c>
      <c r="C174" s="6" t="s">
        <v>382</v>
      </c>
      <c r="D174" s="4" t="s">
        <v>47</v>
      </c>
      <c r="E174" s="5" t="s">
        <v>17</v>
      </c>
      <c r="F174" s="9" t="s">
        <v>241</v>
      </c>
      <c r="G174" s="16">
        <f>G173/G172</f>
        <v>0.99843608395606942</v>
      </c>
      <c r="H174" s="16">
        <f t="shared" ref="H174:L174" si="50">H173/H172</f>
        <v>0</v>
      </c>
      <c r="I174" s="16">
        <f t="shared" si="50"/>
        <v>0.99843608395606942</v>
      </c>
      <c r="J174" s="16">
        <f t="shared" si="50"/>
        <v>0.99999965243276234</v>
      </c>
      <c r="K174" s="16">
        <f t="shared" si="50"/>
        <v>0.99999945526389888</v>
      </c>
      <c r="L174" s="16">
        <f t="shared" si="50"/>
        <v>0.98470276093871689</v>
      </c>
      <c r="M174" s="16"/>
      <c r="N174" s="16">
        <f>N173/G172*100</f>
        <v>9.6383230158323308</v>
      </c>
      <c r="O174" s="16"/>
      <c r="P174" s="19">
        <f>P173/G172*100</f>
        <v>28.890711559911374</v>
      </c>
      <c r="Q174" s="294"/>
    </row>
    <row r="175" spans="1:17" ht="14.25">
      <c r="C175" s="4" t="s">
        <v>313</v>
      </c>
      <c r="D175" s="4" t="s">
        <v>17</v>
      </c>
      <c r="E175" s="12">
        <v>2010</v>
      </c>
      <c r="F175" s="6" t="s">
        <v>18</v>
      </c>
      <c r="G175" s="7">
        <f t="shared" si="48"/>
        <v>30279749</v>
      </c>
      <c r="H175" s="107">
        <v>54096335</v>
      </c>
      <c r="I175" s="7">
        <f t="shared" si="49"/>
        <v>30279749</v>
      </c>
      <c r="J175" s="7">
        <v>24625303</v>
      </c>
      <c r="K175" s="7">
        <v>24625303</v>
      </c>
      <c r="L175" s="7">
        <v>2560746</v>
      </c>
      <c r="M175" s="7">
        <f>0-0</f>
        <v>0</v>
      </c>
      <c r="N175" s="7">
        <v>3093700</v>
      </c>
      <c r="O175" s="7">
        <f>0-0</f>
        <v>0</v>
      </c>
      <c r="P175" s="20">
        <v>23816586</v>
      </c>
      <c r="Q175" s="294"/>
    </row>
    <row r="176" spans="1:17" ht="14.25">
      <c r="C176" s="4" t="s">
        <v>17</v>
      </c>
      <c r="D176" s="4" t="s">
        <v>17</v>
      </c>
      <c r="E176" s="4" t="s">
        <v>17</v>
      </c>
      <c r="F176" s="9" t="s">
        <v>240</v>
      </c>
      <c r="G176" s="107">
        <f t="shared" si="48"/>
        <v>30151341.16</v>
      </c>
      <c r="H176" s="107"/>
      <c r="I176" s="107">
        <f t="shared" si="49"/>
        <v>30151341.16</v>
      </c>
      <c r="J176" s="107">
        <v>24625280.129999999</v>
      </c>
      <c r="K176" s="107"/>
      <c r="L176" s="107">
        <v>2432361.0299999998</v>
      </c>
      <c r="M176" s="107"/>
      <c r="N176" s="107">
        <v>3093700</v>
      </c>
      <c r="O176" s="107"/>
      <c r="P176" s="158"/>
      <c r="Q176" s="294"/>
    </row>
    <row r="177" spans="1:17" ht="14.25">
      <c r="C177" s="4" t="s">
        <v>17</v>
      </c>
      <c r="D177" s="13" t="s">
        <v>47</v>
      </c>
      <c r="E177" s="4" t="s">
        <v>17</v>
      </c>
      <c r="F177" s="9" t="s">
        <v>241</v>
      </c>
      <c r="G177" s="17">
        <f>G176/G175</f>
        <v>0.99575928320938201</v>
      </c>
      <c r="H177" s="17">
        <f t="shared" ref="H177:L177" si="51">H176/H175</f>
        <v>0</v>
      </c>
      <c r="I177" s="17">
        <f t="shared" si="51"/>
        <v>0.99575928320938201</v>
      </c>
      <c r="J177" s="17">
        <f t="shared" si="51"/>
        <v>0.99999907128046295</v>
      </c>
      <c r="K177" s="17"/>
      <c r="L177" s="17">
        <f t="shared" si="51"/>
        <v>0.94986423097019379</v>
      </c>
      <c r="M177" s="17"/>
      <c r="N177" s="17">
        <f>N176/G175*100</f>
        <v>10.217059593195438</v>
      </c>
      <c r="O177" s="17"/>
      <c r="P177" s="21"/>
      <c r="Q177" s="295"/>
    </row>
    <row r="178" spans="1:17" ht="22.5">
      <c r="A178" s="5" t="s">
        <v>395</v>
      </c>
      <c r="B178" s="9" t="s">
        <v>396</v>
      </c>
      <c r="C178" s="6" t="s">
        <v>17</v>
      </c>
      <c r="D178" s="5" t="s">
        <v>17</v>
      </c>
      <c r="E178" s="5" t="s">
        <v>17</v>
      </c>
      <c r="F178" s="9" t="s">
        <v>18</v>
      </c>
      <c r="G178" s="14">
        <f t="shared" si="48"/>
        <v>69580555</v>
      </c>
      <c r="H178" s="106">
        <v>69580555</v>
      </c>
      <c r="I178" s="14">
        <f t="shared" si="49"/>
        <v>69580555</v>
      </c>
      <c r="J178" s="14">
        <f>0-0</f>
        <v>0</v>
      </c>
      <c r="K178" s="14">
        <f>0-0</f>
        <v>0</v>
      </c>
      <c r="L178" s="14">
        <v>69580555</v>
      </c>
      <c r="M178" s="14">
        <f>0-0</f>
        <v>0</v>
      </c>
      <c r="N178" s="14">
        <f>0-0</f>
        <v>0</v>
      </c>
      <c r="O178" s="14">
        <f>0-0</f>
        <v>0</v>
      </c>
      <c r="P178" s="18">
        <f>0-0</f>
        <v>0</v>
      </c>
      <c r="Q178" s="293" t="s">
        <v>397</v>
      </c>
    </row>
    <row r="179" spans="1:17" ht="22.5">
      <c r="A179" s="10" t="s">
        <v>28</v>
      </c>
      <c r="B179" s="10" t="s">
        <v>29</v>
      </c>
      <c r="C179" s="6" t="s">
        <v>17</v>
      </c>
      <c r="D179" s="5" t="s">
        <v>17</v>
      </c>
      <c r="E179" s="5" t="s">
        <v>17</v>
      </c>
      <c r="F179" s="9" t="s">
        <v>240</v>
      </c>
      <c r="G179" s="106">
        <f t="shared" si="48"/>
        <v>670568</v>
      </c>
      <c r="H179" s="106"/>
      <c r="I179" s="106">
        <f t="shared" si="49"/>
        <v>670568</v>
      </c>
      <c r="J179" s="106"/>
      <c r="K179" s="106"/>
      <c r="L179" s="106">
        <f>670568</f>
        <v>670568</v>
      </c>
      <c r="M179" s="106"/>
      <c r="N179" s="106"/>
      <c r="O179" s="106"/>
      <c r="P179" s="157"/>
      <c r="Q179" s="294"/>
    </row>
    <row r="180" spans="1:17" ht="33.75">
      <c r="A180" s="9" t="s">
        <v>312</v>
      </c>
      <c r="B180" s="9" t="s">
        <v>312</v>
      </c>
      <c r="C180" s="6" t="s">
        <v>17</v>
      </c>
      <c r="D180" s="4" t="s">
        <v>17</v>
      </c>
      <c r="E180" s="5" t="s">
        <v>17</v>
      </c>
      <c r="F180" s="9" t="s">
        <v>241</v>
      </c>
      <c r="G180" s="16">
        <f>G179/G178</f>
        <v>9.6372901883291957E-3</v>
      </c>
      <c r="H180" s="16">
        <f t="shared" ref="H180:L180" si="52">H179/H178</f>
        <v>0</v>
      </c>
      <c r="I180" s="16">
        <f t="shared" si="52"/>
        <v>9.6372901883291957E-3</v>
      </c>
      <c r="J180" s="16"/>
      <c r="K180" s="16"/>
      <c r="L180" s="16">
        <f t="shared" si="52"/>
        <v>9.6372901883291957E-3</v>
      </c>
      <c r="M180" s="16"/>
      <c r="N180" s="16"/>
      <c r="O180" s="16"/>
      <c r="P180" s="19"/>
      <c r="Q180" s="294"/>
    </row>
    <row r="181" spans="1:17" ht="14.25">
      <c r="A181" s="5" t="s">
        <v>398</v>
      </c>
      <c r="B181" s="9" t="s">
        <v>399</v>
      </c>
      <c r="C181" s="6" t="s">
        <v>17</v>
      </c>
      <c r="D181" s="5" t="s">
        <v>17</v>
      </c>
      <c r="E181" s="5" t="s">
        <v>17</v>
      </c>
      <c r="F181" s="9" t="s">
        <v>18</v>
      </c>
      <c r="G181" s="14">
        <f t="shared" si="48"/>
        <v>149043000</v>
      </c>
      <c r="H181" s="106">
        <v>149043000</v>
      </c>
      <c r="I181" s="14">
        <f t="shared" si="49"/>
        <v>149043000</v>
      </c>
      <c r="J181" s="14">
        <f>0-0</f>
        <v>0</v>
      </c>
      <c r="K181" s="14">
        <f>0-0</f>
        <v>0</v>
      </c>
      <c r="L181" s="14">
        <v>149043000</v>
      </c>
      <c r="M181" s="14">
        <f>0-0</f>
        <v>0</v>
      </c>
      <c r="N181" s="14">
        <f>0-0</f>
        <v>0</v>
      </c>
      <c r="O181" s="14">
        <f>0-0</f>
        <v>0</v>
      </c>
      <c r="P181" s="18">
        <f>0-0</f>
        <v>0</v>
      </c>
      <c r="Q181" s="294"/>
    </row>
    <row r="182" spans="1:17" ht="22.5">
      <c r="A182" s="10" t="s">
        <v>28</v>
      </c>
      <c r="B182" s="10" t="s">
        <v>29</v>
      </c>
      <c r="C182" s="6" t="s">
        <v>17</v>
      </c>
      <c r="D182" s="5" t="s">
        <v>17</v>
      </c>
      <c r="E182" s="5" t="s">
        <v>17</v>
      </c>
      <c r="F182" s="9" t="s">
        <v>240</v>
      </c>
      <c r="G182" s="106">
        <f t="shared" si="48"/>
        <v>488000</v>
      </c>
      <c r="H182" s="106"/>
      <c r="I182" s="106">
        <f t="shared" si="49"/>
        <v>488000</v>
      </c>
      <c r="J182" s="106"/>
      <c r="K182" s="106"/>
      <c r="L182" s="106">
        <v>488000</v>
      </c>
      <c r="M182" s="106"/>
      <c r="N182" s="106"/>
      <c r="O182" s="106"/>
      <c r="P182" s="157"/>
      <c r="Q182" s="294"/>
    </row>
    <row r="183" spans="1:17" ht="33.75">
      <c r="A183" s="9" t="s">
        <v>312</v>
      </c>
      <c r="B183" s="9" t="s">
        <v>312</v>
      </c>
      <c r="C183" s="6" t="s">
        <v>17</v>
      </c>
      <c r="D183" s="4" t="s">
        <v>17</v>
      </c>
      <c r="E183" s="5" t="s">
        <v>17</v>
      </c>
      <c r="F183" s="9" t="s">
        <v>241</v>
      </c>
      <c r="G183" s="16">
        <f>G182/G181</f>
        <v>3.2742228752776045E-3</v>
      </c>
      <c r="H183" s="16">
        <f t="shared" ref="H183:L183" si="53">H182/H181</f>
        <v>0</v>
      </c>
      <c r="I183" s="16">
        <f t="shared" si="53"/>
        <v>3.2742228752776045E-3</v>
      </c>
      <c r="J183" s="16"/>
      <c r="K183" s="16"/>
      <c r="L183" s="16">
        <f t="shared" si="53"/>
        <v>3.2742228752776045E-3</v>
      </c>
      <c r="M183" s="16"/>
      <c r="N183" s="16"/>
      <c r="O183" s="16"/>
      <c r="P183" s="19"/>
      <c r="Q183" s="295"/>
    </row>
    <row r="184" spans="1:17" ht="90">
      <c r="A184" s="5" t="s">
        <v>400</v>
      </c>
      <c r="B184" s="9" t="s">
        <v>401</v>
      </c>
      <c r="C184" s="6" t="s">
        <v>17</v>
      </c>
      <c r="D184" s="5" t="s">
        <v>17</v>
      </c>
      <c r="E184" s="5" t="s">
        <v>17</v>
      </c>
      <c r="F184" s="9" t="s">
        <v>18</v>
      </c>
      <c r="G184" s="14">
        <f t="shared" si="48"/>
        <v>56981619</v>
      </c>
      <c r="H184" s="106">
        <v>56981619</v>
      </c>
      <c r="I184" s="14">
        <f t="shared" si="49"/>
        <v>56981619</v>
      </c>
      <c r="J184" s="14">
        <f>0-0</f>
        <v>0</v>
      </c>
      <c r="K184" s="14">
        <f>0-0</f>
        <v>0</v>
      </c>
      <c r="L184" s="14">
        <v>54181699</v>
      </c>
      <c r="M184" s="14">
        <f>0-0</f>
        <v>0</v>
      </c>
      <c r="N184" s="14">
        <v>2799920</v>
      </c>
      <c r="O184" s="14">
        <f>0-0</f>
        <v>0</v>
      </c>
      <c r="P184" s="18">
        <f>0-0</f>
        <v>0</v>
      </c>
      <c r="Q184" s="293" t="s">
        <v>402</v>
      </c>
    </row>
    <row r="185" spans="1:17" ht="22.5">
      <c r="A185" s="10" t="s">
        <v>28</v>
      </c>
      <c r="B185" s="10" t="s">
        <v>29</v>
      </c>
      <c r="C185" s="6" t="s">
        <v>17</v>
      </c>
      <c r="D185" s="5" t="s">
        <v>17</v>
      </c>
      <c r="E185" s="5" t="s">
        <v>17</v>
      </c>
      <c r="F185" s="9" t="s">
        <v>240</v>
      </c>
      <c r="G185" s="106">
        <f t="shared" si="48"/>
        <v>16679879</v>
      </c>
      <c r="H185" s="106"/>
      <c r="I185" s="106">
        <f t="shared" si="49"/>
        <v>16679879</v>
      </c>
      <c r="J185" s="106"/>
      <c r="K185" s="106"/>
      <c r="L185" s="168">
        <f>12908189+971770</f>
        <v>13879959</v>
      </c>
      <c r="M185" s="106"/>
      <c r="N185" s="106">
        <v>2799920</v>
      </c>
      <c r="O185" s="106"/>
      <c r="P185" s="157"/>
      <c r="Q185" s="294"/>
    </row>
    <row r="186" spans="1:17" ht="33.75">
      <c r="A186" s="9" t="s">
        <v>312</v>
      </c>
      <c r="B186" s="9" t="s">
        <v>312</v>
      </c>
      <c r="C186" s="6" t="s">
        <v>17</v>
      </c>
      <c r="D186" s="4" t="s">
        <v>17</v>
      </c>
      <c r="E186" s="5" t="s">
        <v>17</v>
      </c>
      <c r="F186" s="9" t="s">
        <v>241</v>
      </c>
      <c r="G186" s="16">
        <f>G185/G184</f>
        <v>0.29272385187932271</v>
      </c>
      <c r="H186" s="16">
        <f t="shared" ref="H186:L186" si="54">H185/H184</f>
        <v>0</v>
      </c>
      <c r="I186" s="16">
        <f t="shared" si="54"/>
        <v>0.29272385187932271</v>
      </c>
      <c r="J186" s="16"/>
      <c r="K186" s="16"/>
      <c r="L186" s="16">
        <f t="shared" si="54"/>
        <v>0.25617430343038894</v>
      </c>
      <c r="M186" s="16"/>
      <c r="N186" s="16"/>
      <c r="O186" s="16"/>
      <c r="P186" s="19"/>
      <c r="Q186" s="294"/>
    </row>
    <row r="187" spans="1:17" ht="14.25">
      <c r="C187" s="4" t="s">
        <v>313</v>
      </c>
      <c r="D187" s="4" t="s">
        <v>17</v>
      </c>
      <c r="E187" s="12">
        <v>2010</v>
      </c>
      <c r="F187" s="6" t="s">
        <v>18</v>
      </c>
      <c r="G187" s="7">
        <f t="shared" si="48"/>
        <v>974866</v>
      </c>
      <c r="H187" s="107">
        <v>974866</v>
      </c>
      <c r="I187" s="7">
        <f t="shared" si="49"/>
        <v>974866</v>
      </c>
      <c r="J187" s="7">
        <f>0-0</f>
        <v>0</v>
      </c>
      <c r="K187" s="7">
        <f>0-0</f>
        <v>0</v>
      </c>
      <c r="L187" s="7">
        <v>974866</v>
      </c>
      <c r="M187" s="7">
        <f>0-0</f>
        <v>0</v>
      </c>
      <c r="N187" s="7">
        <f>0-0</f>
        <v>0</v>
      </c>
      <c r="O187" s="7">
        <f>0-0</f>
        <v>0</v>
      </c>
      <c r="P187" s="20">
        <f>0-0</f>
        <v>0</v>
      </c>
      <c r="Q187" s="294"/>
    </row>
    <row r="188" spans="1:17" ht="14.25">
      <c r="C188" s="4" t="s">
        <v>17</v>
      </c>
      <c r="D188" s="4" t="s">
        <v>17</v>
      </c>
      <c r="E188" s="4" t="s">
        <v>17</v>
      </c>
      <c r="F188" s="9" t="s">
        <v>240</v>
      </c>
      <c r="G188" s="107">
        <f t="shared" si="48"/>
        <v>971770</v>
      </c>
      <c r="H188" s="107"/>
      <c r="I188" s="107">
        <f t="shared" si="49"/>
        <v>971770</v>
      </c>
      <c r="J188" s="107"/>
      <c r="K188" s="107"/>
      <c r="L188" s="107">
        <v>971770</v>
      </c>
      <c r="M188" s="107"/>
      <c r="N188" s="107"/>
      <c r="O188" s="107"/>
      <c r="P188" s="158"/>
      <c r="Q188" s="294"/>
    </row>
    <row r="189" spans="1:17" ht="14.25">
      <c r="C189" s="4" t="s">
        <v>17</v>
      </c>
      <c r="D189" s="13" t="s">
        <v>17</v>
      </c>
      <c r="E189" s="4" t="s">
        <v>17</v>
      </c>
      <c r="F189" s="9" t="s">
        <v>241</v>
      </c>
      <c r="G189" s="17">
        <f>G188/G187</f>
        <v>0.99682417891279418</v>
      </c>
      <c r="H189" s="17">
        <f t="shared" ref="H189:L189" si="55">H188/H187</f>
        <v>0</v>
      </c>
      <c r="I189" s="17">
        <f t="shared" si="55"/>
        <v>0.99682417891279418</v>
      </c>
      <c r="J189" s="17"/>
      <c r="K189" s="17"/>
      <c r="L189" s="17">
        <f t="shared" si="55"/>
        <v>0.99682417891279418</v>
      </c>
      <c r="M189" s="17"/>
      <c r="N189" s="17"/>
      <c r="O189" s="17"/>
      <c r="P189" s="21"/>
      <c r="Q189" s="295"/>
    </row>
    <row r="190" spans="1:17" ht="45">
      <c r="A190" s="5" t="s">
        <v>403</v>
      </c>
      <c r="B190" s="9" t="s">
        <v>404</v>
      </c>
      <c r="C190" s="6" t="s">
        <v>17</v>
      </c>
      <c r="D190" s="5" t="s">
        <v>17</v>
      </c>
      <c r="E190" s="5" t="s">
        <v>17</v>
      </c>
      <c r="F190" s="9" t="s">
        <v>18</v>
      </c>
      <c r="G190" s="14">
        <f t="shared" si="48"/>
        <v>16308143</v>
      </c>
      <c r="H190" s="106">
        <v>16308143</v>
      </c>
      <c r="I190" s="14">
        <f t="shared" si="49"/>
        <v>16308143</v>
      </c>
      <c r="J190" s="14">
        <f>0-0</f>
        <v>0</v>
      </c>
      <c r="K190" s="14">
        <f>0-0</f>
        <v>0</v>
      </c>
      <c r="L190" s="14">
        <v>16308143</v>
      </c>
      <c r="M190" s="14">
        <f>0-0</f>
        <v>0</v>
      </c>
      <c r="N190" s="14">
        <f>0-0</f>
        <v>0</v>
      </c>
      <c r="O190" s="14">
        <f>0-0</f>
        <v>0</v>
      </c>
      <c r="P190" s="18">
        <f>0-0</f>
        <v>0</v>
      </c>
      <c r="Q190" s="293" t="s">
        <v>405</v>
      </c>
    </row>
    <row r="191" spans="1:17" ht="22.5">
      <c r="A191" s="10" t="s">
        <v>28</v>
      </c>
      <c r="B191" s="10" t="s">
        <v>29</v>
      </c>
      <c r="C191" s="6" t="s">
        <v>17</v>
      </c>
      <c r="D191" s="5" t="s">
        <v>17</v>
      </c>
      <c r="E191" s="5" t="s">
        <v>17</v>
      </c>
      <c r="F191" s="9" t="s">
        <v>240</v>
      </c>
      <c r="G191" s="106">
        <f t="shared" si="48"/>
        <v>4000000</v>
      </c>
      <c r="H191" s="106"/>
      <c r="I191" s="106">
        <f t="shared" si="49"/>
        <v>4000000</v>
      </c>
      <c r="J191" s="106"/>
      <c r="K191" s="106"/>
      <c r="L191" s="106">
        <v>4000000</v>
      </c>
      <c r="M191" s="106"/>
      <c r="N191" s="106"/>
      <c r="O191" s="106"/>
      <c r="P191" s="157"/>
      <c r="Q191" s="294"/>
    </row>
    <row r="192" spans="1:17" ht="33.75">
      <c r="A192" s="9" t="s">
        <v>312</v>
      </c>
      <c r="B192" s="9" t="s">
        <v>312</v>
      </c>
      <c r="C192" s="6" t="s">
        <v>17</v>
      </c>
      <c r="D192" s="4" t="s">
        <v>17</v>
      </c>
      <c r="E192" s="5" t="s">
        <v>17</v>
      </c>
      <c r="F192" s="9" t="s">
        <v>241</v>
      </c>
      <c r="G192" s="16">
        <f>G191/G190</f>
        <v>0.24527624021937997</v>
      </c>
      <c r="H192" s="16">
        <f t="shared" ref="H192:L192" si="56">H191/H190</f>
        <v>0</v>
      </c>
      <c r="I192" s="16">
        <f t="shared" si="56"/>
        <v>0.24527624021937997</v>
      </c>
      <c r="J192" s="16"/>
      <c r="K192" s="16"/>
      <c r="L192" s="16">
        <f t="shared" si="56"/>
        <v>0.24527624021937997</v>
      </c>
      <c r="M192" s="16"/>
      <c r="N192" s="16"/>
      <c r="O192" s="16"/>
      <c r="P192" s="19"/>
      <c r="Q192" s="294"/>
    </row>
    <row r="193" spans="1:17" ht="14.25">
      <c r="C193" s="4" t="s">
        <v>313</v>
      </c>
      <c r="D193" s="4" t="s">
        <v>17</v>
      </c>
      <c r="E193" s="12">
        <v>2010</v>
      </c>
      <c r="F193" s="6" t="s">
        <v>18</v>
      </c>
      <c r="G193" s="7">
        <f t="shared" si="48"/>
        <v>4000000</v>
      </c>
      <c r="H193" s="107">
        <v>4000000</v>
      </c>
      <c r="I193" s="7">
        <f t="shared" si="49"/>
        <v>4000000</v>
      </c>
      <c r="J193" s="7">
        <f>0-0</f>
        <v>0</v>
      </c>
      <c r="K193" s="7">
        <f>0-0</f>
        <v>0</v>
      </c>
      <c r="L193" s="7">
        <v>4000000</v>
      </c>
      <c r="M193" s="7">
        <f>0-0</f>
        <v>0</v>
      </c>
      <c r="N193" s="7">
        <f>0-0</f>
        <v>0</v>
      </c>
      <c r="O193" s="7">
        <f>0-0</f>
        <v>0</v>
      </c>
      <c r="P193" s="20">
        <f>0-0</f>
        <v>0</v>
      </c>
      <c r="Q193" s="294"/>
    </row>
    <row r="194" spans="1:17" ht="14.25">
      <c r="C194" s="4" t="s">
        <v>17</v>
      </c>
      <c r="D194" s="4" t="s">
        <v>17</v>
      </c>
      <c r="E194" s="4" t="s">
        <v>17</v>
      </c>
      <c r="F194" s="9" t="s">
        <v>240</v>
      </c>
      <c r="G194" s="107">
        <f t="shared" si="48"/>
        <v>4000000</v>
      </c>
      <c r="H194" s="107"/>
      <c r="I194" s="107">
        <f t="shared" si="49"/>
        <v>4000000</v>
      </c>
      <c r="J194" s="107"/>
      <c r="K194" s="107"/>
      <c r="L194" s="107">
        <v>4000000</v>
      </c>
      <c r="M194" s="107"/>
      <c r="N194" s="107"/>
      <c r="O194" s="107"/>
      <c r="P194" s="158"/>
      <c r="Q194" s="294"/>
    </row>
    <row r="195" spans="1:17" ht="14.25">
      <c r="C195" s="4" t="s">
        <v>17</v>
      </c>
      <c r="D195" s="13" t="s">
        <v>17</v>
      </c>
      <c r="E195" s="4" t="s">
        <v>17</v>
      </c>
      <c r="F195" s="9" t="s">
        <v>241</v>
      </c>
      <c r="G195" s="17">
        <f>G194/G193</f>
        <v>1</v>
      </c>
      <c r="H195" s="17">
        <f t="shared" ref="H195:L195" si="57">H194/H193</f>
        <v>0</v>
      </c>
      <c r="I195" s="17">
        <f t="shared" si="57"/>
        <v>1</v>
      </c>
      <c r="J195" s="17"/>
      <c r="K195" s="17"/>
      <c r="L195" s="17">
        <f t="shared" si="57"/>
        <v>1</v>
      </c>
      <c r="M195" s="17"/>
      <c r="N195" s="17"/>
      <c r="O195" s="17"/>
      <c r="P195" s="21"/>
      <c r="Q195" s="295"/>
    </row>
    <row r="196" spans="1:17" ht="22.5" customHeight="1">
      <c r="A196" s="5" t="s">
        <v>406</v>
      </c>
      <c r="B196" s="9" t="s">
        <v>407</v>
      </c>
      <c r="C196" s="6" t="s">
        <v>17</v>
      </c>
      <c r="D196" s="5" t="s">
        <v>17</v>
      </c>
      <c r="E196" s="5" t="s">
        <v>17</v>
      </c>
      <c r="F196" s="9" t="s">
        <v>18</v>
      </c>
      <c r="G196" s="14">
        <f t="shared" si="48"/>
        <v>2300000</v>
      </c>
      <c r="H196" s="106">
        <v>2300000</v>
      </c>
      <c r="I196" s="14">
        <f t="shared" si="49"/>
        <v>2300000</v>
      </c>
      <c r="J196" s="14">
        <f>0-0</f>
        <v>0</v>
      </c>
      <c r="K196" s="14">
        <f>0-0</f>
        <v>0</v>
      </c>
      <c r="L196" s="14">
        <v>2300000</v>
      </c>
      <c r="M196" s="14">
        <f>0-0</f>
        <v>0</v>
      </c>
      <c r="N196" s="14">
        <f>0-0</f>
        <v>0</v>
      </c>
      <c r="O196" s="14">
        <f>0-0</f>
        <v>0</v>
      </c>
      <c r="P196" s="18">
        <f>0-0</f>
        <v>0</v>
      </c>
      <c r="Q196" s="293" t="s">
        <v>408</v>
      </c>
    </row>
    <row r="197" spans="1:17" ht="22.5">
      <c r="A197" s="10" t="s">
        <v>28</v>
      </c>
      <c r="B197" s="10" t="s">
        <v>29</v>
      </c>
      <c r="C197" s="6" t="s">
        <v>17</v>
      </c>
      <c r="D197" s="5" t="s">
        <v>17</v>
      </c>
      <c r="E197" s="5" t="s">
        <v>17</v>
      </c>
      <c r="F197" s="9" t="s">
        <v>240</v>
      </c>
      <c r="G197" s="106">
        <f t="shared" si="48"/>
        <v>999119.41</v>
      </c>
      <c r="H197" s="106"/>
      <c r="I197" s="106">
        <f t="shared" si="49"/>
        <v>999119.41</v>
      </c>
      <c r="J197" s="106"/>
      <c r="K197" s="106"/>
      <c r="L197" s="106">
        <v>999119.41</v>
      </c>
      <c r="M197" s="106"/>
      <c r="N197" s="106"/>
      <c r="O197" s="106"/>
      <c r="P197" s="157"/>
      <c r="Q197" s="294"/>
    </row>
    <row r="198" spans="1:17" ht="33.75">
      <c r="A198" s="9" t="s">
        <v>312</v>
      </c>
      <c r="B198" s="9" t="s">
        <v>312</v>
      </c>
      <c r="C198" s="6" t="s">
        <v>17</v>
      </c>
      <c r="D198" s="4" t="s">
        <v>17</v>
      </c>
      <c r="E198" s="5" t="s">
        <v>17</v>
      </c>
      <c r="F198" s="9" t="s">
        <v>241</v>
      </c>
      <c r="G198" s="16">
        <f>G197/G196</f>
        <v>0.43439974347826088</v>
      </c>
      <c r="H198" s="16">
        <f t="shared" ref="H198:L198" si="58">H197/H196</f>
        <v>0</v>
      </c>
      <c r="I198" s="16">
        <f t="shared" si="58"/>
        <v>0.43439974347826088</v>
      </c>
      <c r="J198" s="16"/>
      <c r="K198" s="16"/>
      <c r="L198" s="16">
        <f t="shared" si="58"/>
        <v>0.43439974347826088</v>
      </c>
      <c r="M198" s="16"/>
      <c r="N198" s="16"/>
      <c r="O198" s="16"/>
      <c r="P198" s="19"/>
      <c r="Q198" s="294"/>
    </row>
    <row r="199" spans="1:17" ht="14.25">
      <c r="C199" s="4" t="s">
        <v>313</v>
      </c>
      <c r="D199" s="4" t="s">
        <v>17</v>
      </c>
      <c r="E199" s="12">
        <v>2010</v>
      </c>
      <c r="F199" s="6" t="s">
        <v>18</v>
      </c>
      <c r="G199" s="7">
        <f t="shared" si="48"/>
        <v>1000000</v>
      </c>
      <c r="H199" s="107">
        <v>1000000</v>
      </c>
      <c r="I199" s="7">
        <f t="shared" si="49"/>
        <v>1000000</v>
      </c>
      <c r="J199" s="7">
        <f>0-0</f>
        <v>0</v>
      </c>
      <c r="K199" s="7">
        <f>0-0</f>
        <v>0</v>
      </c>
      <c r="L199" s="7">
        <v>1000000</v>
      </c>
      <c r="M199" s="7">
        <f>0-0</f>
        <v>0</v>
      </c>
      <c r="N199" s="7">
        <f>0-0</f>
        <v>0</v>
      </c>
      <c r="O199" s="7">
        <f>0-0</f>
        <v>0</v>
      </c>
      <c r="P199" s="20">
        <f>0-0</f>
        <v>0</v>
      </c>
      <c r="Q199" s="294"/>
    </row>
    <row r="200" spans="1:17" ht="14.25">
      <c r="C200" s="4" t="s">
        <v>17</v>
      </c>
      <c r="D200" s="4" t="s">
        <v>17</v>
      </c>
      <c r="E200" s="4" t="s">
        <v>17</v>
      </c>
      <c r="F200" s="9" t="s">
        <v>240</v>
      </c>
      <c r="G200" s="107">
        <f t="shared" si="48"/>
        <v>999119.41</v>
      </c>
      <c r="H200" s="107"/>
      <c r="I200" s="107">
        <f t="shared" si="49"/>
        <v>999119.41</v>
      </c>
      <c r="J200" s="107"/>
      <c r="K200" s="107"/>
      <c r="L200" s="106">
        <v>999119.41</v>
      </c>
      <c r="M200" s="107"/>
      <c r="N200" s="107"/>
      <c r="O200" s="107"/>
      <c r="P200" s="158"/>
      <c r="Q200" s="294"/>
    </row>
    <row r="201" spans="1:17" ht="14.25">
      <c r="C201" s="4" t="s">
        <v>17</v>
      </c>
      <c r="D201" s="13" t="s">
        <v>17</v>
      </c>
      <c r="E201" s="4" t="s">
        <v>17</v>
      </c>
      <c r="F201" s="9" t="s">
        <v>241</v>
      </c>
      <c r="G201" s="17">
        <f>G200/G199</f>
        <v>0.99911941000000004</v>
      </c>
      <c r="H201" s="17">
        <f t="shared" ref="H201:L201" si="59">H200/H199</f>
        <v>0</v>
      </c>
      <c r="I201" s="17">
        <f t="shared" si="59"/>
        <v>0.99911941000000004</v>
      </c>
      <c r="J201" s="17"/>
      <c r="K201" s="17"/>
      <c r="L201" s="17">
        <f t="shared" si="59"/>
        <v>0.99911941000000004</v>
      </c>
      <c r="M201" s="17"/>
      <c r="N201" s="17"/>
      <c r="O201" s="17"/>
      <c r="P201" s="17"/>
      <c r="Q201" s="294"/>
    </row>
    <row r="202" spans="1:17" ht="14.25">
      <c r="A202" s="5" t="s">
        <v>409</v>
      </c>
      <c r="B202" s="9" t="s">
        <v>410</v>
      </c>
      <c r="C202" s="6" t="s">
        <v>17</v>
      </c>
      <c r="D202" s="5" t="s">
        <v>17</v>
      </c>
      <c r="E202" s="5" t="s">
        <v>17</v>
      </c>
      <c r="F202" s="9" t="s">
        <v>18</v>
      </c>
      <c r="G202" s="14">
        <f t="shared" si="48"/>
        <v>24600000</v>
      </c>
      <c r="H202" s="106">
        <v>24600000</v>
      </c>
      <c r="I202" s="14">
        <f t="shared" si="49"/>
        <v>24600000</v>
      </c>
      <c r="J202" s="14">
        <f>0-0</f>
        <v>0</v>
      </c>
      <c r="K202" s="14">
        <f>0-0</f>
        <v>0</v>
      </c>
      <c r="L202" s="14">
        <v>24600000</v>
      </c>
      <c r="M202" s="14">
        <f>0-0</f>
        <v>0</v>
      </c>
      <c r="N202" s="14">
        <f>0-0</f>
        <v>0</v>
      </c>
      <c r="O202" s="14">
        <f>0-0</f>
        <v>0</v>
      </c>
      <c r="P202" s="18">
        <f>0-0</f>
        <v>0</v>
      </c>
      <c r="Q202" s="294" t="s">
        <v>411</v>
      </c>
    </row>
    <row r="203" spans="1:17" ht="22.5">
      <c r="A203" s="10" t="s">
        <v>28</v>
      </c>
      <c r="B203" s="10" t="s">
        <v>29</v>
      </c>
      <c r="C203" s="6" t="s">
        <v>17</v>
      </c>
      <c r="D203" s="5" t="s">
        <v>17</v>
      </c>
      <c r="E203" s="5" t="s">
        <v>17</v>
      </c>
      <c r="F203" s="9" t="s">
        <v>240</v>
      </c>
      <c r="G203" s="106">
        <f t="shared" si="48"/>
        <v>2058437.85</v>
      </c>
      <c r="H203" s="106"/>
      <c r="I203" s="106">
        <f t="shared" si="49"/>
        <v>2058437.85</v>
      </c>
      <c r="J203" s="106"/>
      <c r="K203" s="106"/>
      <c r="L203" s="106">
        <v>2058437.85</v>
      </c>
      <c r="M203" s="106"/>
      <c r="N203" s="106"/>
      <c r="O203" s="106"/>
      <c r="P203" s="157"/>
      <c r="Q203" s="294"/>
    </row>
    <row r="204" spans="1:17" ht="33.75">
      <c r="A204" s="9" t="s">
        <v>312</v>
      </c>
      <c r="B204" s="9" t="s">
        <v>312</v>
      </c>
      <c r="C204" s="6" t="s">
        <v>17</v>
      </c>
      <c r="D204" s="4" t="s">
        <v>17</v>
      </c>
      <c r="E204" s="5" t="s">
        <v>17</v>
      </c>
      <c r="F204" s="9" t="s">
        <v>241</v>
      </c>
      <c r="G204" s="16">
        <f>G203/G202</f>
        <v>8.3676335365853657E-2</v>
      </c>
      <c r="H204" s="16">
        <f t="shared" ref="H204:L204" si="60">H203/H202</f>
        <v>0</v>
      </c>
      <c r="I204" s="16">
        <f t="shared" si="60"/>
        <v>8.3676335365853657E-2</v>
      </c>
      <c r="J204" s="16"/>
      <c r="K204" s="16"/>
      <c r="L204" s="16">
        <f t="shared" si="60"/>
        <v>8.3676335365853657E-2</v>
      </c>
      <c r="M204" s="16"/>
      <c r="N204" s="16"/>
      <c r="O204" s="16"/>
      <c r="P204" s="19"/>
      <c r="Q204" s="294"/>
    </row>
    <row r="205" spans="1:17" ht="25.5" customHeight="1">
      <c r="C205" s="4" t="s">
        <v>313</v>
      </c>
      <c r="D205" s="4" t="s">
        <v>17</v>
      </c>
      <c r="E205" s="12">
        <v>2010</v>
      </c>
      <c r="F205" s="6" t="s">
        <v>18</v>
      </c>
      <c r="G205" s="7">
        <f t="shared" si="48"/>
        <v>2171515</v>
      </c>
      <c r="H205" s="107">
        <v>2171515</v>
      </c>
      <c r="I205" s="7">
        <f t="shared" si="49"/>
        <v>2171515</v>
      </c>
      <c r="J205" s="7">
        <f>0-0</f>
        <v>0</v>
      </c>
      <c r="K205" s="7">
        <f>0-0</f>
        <v>0</v>
      </c>
      <c r="L205" s="7">
        <v>2171515</v>
      </c>
      <c r="M205" s="7">
        <f>0-0</f>
        <v>0</v>
      </c>
      <c r="N205" s="7">
        <f>0-0</f>
        <v>0</v>
      </c>
      <c r="O205" s="7">
        <f>0-0</f>
        <v>0</v>
      </c>
      <c r="P205" s="20">
        <f>0-0</f>
        <v>0</v>
      </c>
      <c r="Q205" s="294"/>
    </row>
    <row r="206" spans="1:17" ht="25.5" customHeight="1">
      <c r="C206" s="4" t="s">
        <v>17</v>
      </c>
      <c r="D206" s="4" t="s">
        <v>17</v>
      </c>
      <c r="E206" s="4" t="s">
        <v>17</v>
      </c>
      <c r="F206" s="9" t="s">
        <v>240</v>
      </c>
      <c r="G206" s="107">
        <f t="shared" si="48"/>
        <v>2058437.85</v>
      </c>
      <c r="H206" s="107"/>
      <c r="I206" s="107">
        <f t="shared" si="49"/>
        <v>2058437.85</v>
      </c>
      <c r="J206" s="107"/>
      <c r="K206" s="107"/>
      <c r="L206" s="107">
        <v>2058437.85</v>
      </c>
      <c r="M206" s="107"/>
      <c r="N206" s="107"/>
      <c r="O206" s="107"/>
      <c r="P206" s="158"/>
      <c r="Q206" s="294"/>
    </row>
    <row r="207" spans="1:17" ht="25.5" customHeight="1">
      <c r="C207" s="4" t="s">
        <v>17</v>
      </c>
      <c r="D207" s="13" t="s">
        <v>17</v>
      </c>
      <c r="E207" s="4" t="s">
        <v>17</v>
      </c>
      <c r="F207" s="9" t="s">
        <v>241</v>
      </c>
      <c r="G207" s="17">
        <f>G206/G205</f>
        <v>0.94792706935020021</v>
      </c>
      <c r="H207" s="17">
        <f t="shared" ref="H207:L207" si="61">H206/H205</f>
        <v>0</v>
      </c>
      <c r="I207" s="17">
        <f t="shared" si="61"/>
        <v>0.94792706935020021</v>
      </c>
      <c r="J207" s="17"/>
      <c r="K207" s="17"/>
      <c r="L207" s="17">
        <f t="shared" si="61"/>
        <v>0.94792706935020021</v>
      </c>
      <c r="M207" s="17"/>
      <c r="N207" s="17"/>
      <c r="O207" s="17"/>
      <c r="P207" s="21"/>
      <c r="Q207" s="295"/>
    </row>
    <row r="208" spans="1:17" ht="22.5">
      <c r="A208" s="5" t="s">
        <v>412</v>
      </c>
      <c r="B208" s="9" t="s">
        <v>413</v>
      </c>
      <c r="C208" s="6" t="s">
        <v>17</v>
      </c>
      <c r="D208" s="5" t="s">
        <v>17</v>
      </c>
      <c r="E208" s="5" t="s">
        <v>17</v>
      </c>
      <c r="F208" s="9" t="s">
        <v>18</v>
      </c>
      <c r="G208" s="14">
        <f t="shared" si="48"/>
        <v>60275440</v>
      </c>
      <c r="H208" s="106">
        <v>60275440</v>
      </c>
      <c r="I208" s="14">
        <f t="shared" si="49"/>
        <v>60275440</v>
      </c>
      <c r="J208" s="14">
        <f>0-0</f>
        <v>0</v>
      </c>
      <c r="K208" s="14">
        <f>0-0</f>
        <v>0</v>
      </c>
      <c r="L208" s="14">
        <v>60275440</v>
      </c>
      <c r="M208" s="14">
        <f>0-0</f>
        <v>0</v>
      </c>
      <c r="N208" s="14">
        <f>0-0</f>
        <v>0</v>
      </c>
      <c r="O208" s="14">
        <f>0-0</f>
        <v>0</v>
      </c>
      <c r="P208" s="18">
        <f>0-0</f>
        <v>0</v>
      </c>
      <c r="Q208" s="293" t="s">
        <v>414</v>
      </c>
    </row>
    <row r="209" spans="1:17" ht="33" customHeight="1">
      <c r="A209" s="10" t="s">
        <v>28</v>
      </c>
      <c r="B209" s="10" t="s">
        <v>29</v>
      </c>
      <c r="C209" s="6" t="s">
        <v>17</v>
      </c>
      <c r="D209" s="5" t="s">
        <v>17</v>
      </c>
      <c r="E209" s="5" t="s">
        <v>17</v>
      </c>
      <c r="F209" s="9" t="s">
        <v>240</v>
      </c>
      <c r="G209" s="106">
        <f t="shared" si="48"/>
        <v>1024440</v>
      </c>
      <c r="H209" s="106"/>
      <c r="I209" s="106">
        <f t="shared" si="49"/>
        <v>1024440</v>
      </c>
      <c r="J209" s="106"/>
      <c r="K209" s="106"/>
      <c r="L209" s="106">
        <v>1024440</v>
      </c>
      <c r="M209" s="106"/>
      <c r="N209" s="106"/>
      <c r="O209" s="106"/>
      <c r="P209" s="157"/>
      <c r="Q209" s="294"/>
    </row>
    <row r="210" spans="1:17" ht="33.75">
      <c r="A210" s="9" t="s">
        <v>312</v>
      </c>
      <c r="B210" s="9" t="s">
        <v>312</v>
      </c>
      <c r="C210" s="6" t="s">
        <v>17</v>
      </c>
      <c r="D210" s="4" t="s">
        <v>17</v>
      </c>
      <c r="E210" s="5" t="s">
        <v>17</v>
      </c>
      <c r="F210" s="9" t="s">
        <v>241</v>
      </c>
      <c r="G210" s="16">
        <f>G209/G208</f>
        <v>1.6995977134302131E-2</v>
      </c>
      <c r="H210" s="16">
        <f t="shared" ref="H210:L210" si="62">H209/H208</f>
        <v>0</v>
      </c>
      <c r="I210" s="16">
        <f t="shared" si="62"/>
        <v>1.6995977134302131E-2</v>
      </c>
      <c r="J210" s="16"/>
      <c r="K210" s="16"/>
      <c r="L210" s="16">
        <f t="shared" si="62"/>
        <v>1.6995977134302131E-2</v>
      </c>
      <c r="M210" s="16"/>
      <c r="N210" s="16"/>
      <c r="O210" s="16"/>
      <c r="P210" s="19"/>
      <c r="Q210" s="295"/>
    </row>
    <row r="211" spans="1:17" ht="45">
      <c r="A211" s="5" t="s">
        <v>415</v>
      </c>
      <c r="B211" s="9" t="s">
        <v>416</v>
      </c>
      <c r="C211" s="6" t="s">
        <v>17</v>
      </c>
      <c r="D211" s="5" t="s">
        <v>17</v>
      </c>
      <c r="E211" s="5" t="s">
        <v>17</v>
      </c>
      <c r="F211" s="9" t="s">
        <v>18</v>
      </c>
      <c r="G211" s="14">
        <f t="shared" si="48"/>
        <v>1500000</v>
      </c>
      <c r="H211" s="106">
        <v>1500000</v>
      </c>
      <c r="I211" s="14">
        <f t="shared" si="49"/>
        <v>1500000</v>
      </c>
      <c r="J211" s="14">
        <f>0-0</f>
        <v>0</v>
      </c>
      <c r="K211" s="14">
        <f>0-0</f>
        <v>0</v>
      </c>
      <c r="L211" s="14">
        <v>1500000</v>
      </c>
      <c r="M211" s="14">
        <f>0-0</f>
        <v>0</v>
      </c>
      <c r="N211" s="14">
        <f>0-0</f>
        <v>0</v>
      </c>
      <c r="O211" s="14">
        <f>0-0</f>
        <v>0</v>
      </c>
      <c r="P211" s="18">
        <f>0-0</f>
        <v>0</v>
      </c>
      <c r="Q211" s="293"/>
    </row>
    <row r="212" spans="1:17" ht="22.5">
      <c r="A212" s="10" t="s">
        <v>28</v>
      </c>
      <c r="B212" s="10" t="s">
        <v>29</v>
      </c>
      <c r="C212" s="6" t="s">
        <v>17</v>
      </c>
      <c r="D212" s="5" t="s">
        <v>17</v>
      </c>
      <c r="E212" s="5" t="s">
        <v>17</v>
      </c>
      <c r="F212" s="9" t="s">
        <v>240</v>
      </c>
      <c r="G212" s="106">
        <v>0</v>
      </c>
      <c r="H212" s="106"/>
      <c r="I212" s="106">
        <v>0</v>
      </c>
      <c r="J212" s="106"/>
      <c r="K212" s="106"/>
      <c r="L212" s="106">
        <v>0</v>
      </c>
      <c r="M212" s="106"/>
      <c r="N212" s="106"/>
      <c r="O212" s="106"/>
      <c r="P212" s="157"/>
      <c r="Q212" s="294"/>
    </row>
    <row r="213" spans="1:17" ht="33.75">
      <c r="A213" s="9" t="s">
        <v>312</v>
      </c>
      <c r="B213" s="9" t="s">
        <v>312</v>
      </c>
      <c r="C213" s="6" t="s">
        <v>17</v>
      </c>
      <c r="D213" s="4" t="s">
        <v>17</v>
      </c>
      <c r="E213" s="5" t="s">
        <v>17</v>
      </c>
      <c r="F213" s="9" t="s">
        <v>241</v>
      </c>
      <c r="G213" s="16">
        <v>0</v>
      </c>
      <c r="H213" s="106"/>
      <c r="I213" s="16">
        <v>0</v>
      </c>
      <c r="J213" s="16"/>
      <c r="K213" s="16"/>
      <c r="L213" s="16">
        <v>0</v>
      </c>
      <c r="M213" s="16"/>
      <c r="N213" s="16"/>
      <c r="O213" s="16"/>
      <c r="P213" s="19"/>
      <c r="Q213" s="295"/>
    </row>
    <row r="214" spans="1:17" ht="56.25">
      <c r="A214" s="5" t="s">
        <v>417</v>
      </c>
      <c r="B214" s="9" t="s">
        <v>418</v>
      </c>
      <c r="C214" s="6" t="s">
        <v>17</v>
      </c>
      <c r="D214" s="5" t="s">
        <v>17</v>
      </c>
      <c r="E214" s="5" t="s">
        <v>17</v>
      </c>
      <c r="F214" s="9" t="s">
        <v>18</v>
      </c>
      <c r="G214" s="14">
        <f>I214+O214</f>
        <v>10000000</v>
      </c>
      <c r="H214" s="106">
        <v>10000000</v>
      </c>
      <c r="I214" s="14">
        <f>J214+L214+M214+N214</f>
        <v>10000000</v>
      </c>
      <c r="J214" s="14">
        <f>0-0</f>
        <v>0</v>
      </c>
      <c r="K214" s="14">
        <f>0-0</f>
        <v>0</v>
      </c>
      <c r="L214" s="14">
        <v>10000000</v>
      </c>
      <c r="M214" s="14">
        <f>0-0</f>
        <v>0</v>
      </c>
      <c r="N214" s="14">
        <f>0-0</f>
        <v>0</v>
      </c>
      <c r="O214" s="14">
        <f>0-0</f>
        <v>0</v>
      </c>
      <c r="P214" s="18">
        <f>0-0</f>
        <v>0</v>
      </c>
      <c r="Q214" s="293"/>
    </row>
    <row r="215" spans="1:17" ht="24.75" customHeight="1">
      <c r="A215" s="10" t="s">
        <v>28</v>
      </c>
      <c r="B215" s="10" t="s">
        <v>29</v>
      </c>
      <c r="C215" s="6" t="s">
        <v>17</v>
      </c>
      <c r="D215" s="5" t="s">
        <v>17</v>
      </c>
      <c r="E215" s="5" t="s">
        <v>17</v>
      </c>
      <c r="F215" s="9" t="s">
        <v>240</v>
      </c>
      <c r="G215" s="106">
        <v>0</v>
      </c>
      <c r="H215" s="106"/>
      <c r="I215" s="106">
        <v>0</v>
      </c>
      <c r="J215" s="106"/>
      <c r="K215" s="106"/>
      <c r="L215" s="106">
        <v>0</v>
      </c>
      <c r="M215" s="106"/>
      <c r="N215" s="106"/>
      <c r="O215" s="106"/>
      <c r="P215" s="157"/>
      <c r="Q215" s="294"/>
    </row>
    <row r="216" spans="1:17" ht="33.75">
      <c r="A216" s="9" t="s">
        <v>312</v>
      </c>
      <c r="B216" s="9" t="s">
        <v>312</v>
      </c>
      <c r="C216" s="6" t="s">
        <v>17</v>
      </c>
      <c r="D216" s="4" t="s">
        <v>17</v>
      </c>
      <c r="E216" s="5" t="s">
        <v>17</v>
      </c>
      <c r="F216" s="9" t="s">
        <v>241</v>
      </c>
      <c r="G216" s="16">
        <v>0</v>
      </c>
      <c r="H216" s="106"/>
      <c r="I216" s="16">
        <v>0</v>
      </c>
      <c r="J216" s="16"/>
      <c r="K216" s="16"/>
      <c r="L216" s="16">
        <v>0</v>
      </c>
      <c r="M216" s="16"/>
      <c r="N216" s="16"/>
      <c r="O216" s="16"/>
      <c r="P216" s="19"/>
      <c r="Q216" s="295"/>
    </row>
    <row r="217" spans="1:17" ht="33.75">
      <c r="A217" s="5" t="s">
        <v>419</v>
      </c>
      <c r="B217" s="9" t="s">
        <v>420</v>
      </c>
      <c r="C217" s="6" t="s">
        <v>17</v>
      </c>
      <c r="D217" s="5" t="s">
        <v>17</v>
      </c>
      <c r="E217" s="5" t="s">
        <v>17</v>
      </c>
      <c r="F217" s="9" t="s">
        <v>18</v>
      </c>
      <c r="G217" s="14">
        <f t="shared" ref="G217:G229" si="63">I217+O217</f>
        <v>52024000</v>
      </c>
      <c r="H217" s="106">
        <v>52024000</v>
      </c>
      <c r="I217" s="14">
        <f t="shared" ref="I217:I229" si="64">J217+L217+M217+N217</f>
        <v>52024000</v>
      </c>
      <c r="J217" s="14">
        <f>0-0</f>
        <v>0</v>
      </c>
      <c r="K217" s="14">
        <f>0-0</f>
        <v>0</v>
      </c>
      <c r="L217" s="14">
        <v>52024000</v>
      </c>
      <c r="M217" s="14">
        <f>0-0</f>
        <v>0</v>
      </c>
      <c r="N217" s="14">
        <f>0-0</f>
        <v>0</v>
      </c>
      <c r="O217" s="14">
        <f>0-0</f>
        <v>0</v>
      </c>
      <c r="P217" s="18">
        <f>0-0</f>
        <v>0</v>
      </c>
      <c r="Q217" s="296" t="s">
        <v>421</v>
      </c>
    </row>
    <row r="218" spans="1:17" ht="22.5">
      <c r="A218" s="10" t="s">
        <v>28</v>
      </c>
      <c r="B218" s="10" t="s">
        <v>29</v>
      </c>
      <c r="C218" s="6" t="s">
        <v>17</v>
      </c>
      <c r="D218" s="5" t="s">
        <v>17</v>
      </c>
      <c r="E218" s="5" t="s">
        <v>17</v>
      </c>
      <c r="F218" s="9" t="s">
        <v>240</v>
      </c>
      <c r="G218" s="106">
        <f t="shared" si="63"/>
        <v>907829.14</v>
      </c>
      <c r="H218" s="106"/>
      <c r="I218" s="106">
        <f t="shared" si="64"/>
        <v>907829.14</v>
      </c>
      <c r="J218" s="106"/>
      <c r="K218" s="106"/>
      <c r="L218" s="106">
        <v>907829.14</v>
      </c>
      <c r="M218" s="106"/>
      <c r="N218" s="106"/>
      <c r="O218" s="106"/>
      <c r="P218" s="157"/>
      <c r="Q218" s="297"/>
    </row>
    <row r="219" spans="1:17" ht="33.75">
      <c r="A219" s="9" t="s">
        <v>312</v>
      </c>
      <c r="B219" s="9" t="s">
        <v>312</v>
      </c>
      <c r="C219" s="6" t="s">
        <v>17</v>
      </c>
      <c r="D219" s="4" t="s">
        <v>17</v>
      </c>
      <c r="E219" s="5" t="s">
        <v>17</v>
      </c>
      <c r="F219" s="9" t="s">
        <v>241</v>
      </c>
      <c r="G219" s="16">
        <f>G218/G217</f>
        <v>1.7450198754421036E-2</v>
      </c>
      <c r="H219" s="16">
        <f t="shared" ref="H219:L219" si="65">H218/H217</f>
        <v>0</v>
      </c>
      <c r="I219" s="16">
        <f t="shared" si="65"/>
        <v>1.7450198754421036E-2</v>
      </c>
      <c r="J219" s="16"/>
      <c r="K219" s="16"/>
      <c r="L219" s="16">
        <f t="shared" si="65"/>
        <v>1.7450198754421036E-2</v>
      </c>
      <c r="M219" s="16"/>
      <c r="N219" s="16"/>
      <c r="O219" s="16"/>
      <c r="P219" s="19"/>
      <c r="Q219" s="297"/>
    </row>
    <row r="220" spans="1:17" ht="14.25">
      <c r="C220" s="4" t="s">
        <v>313</v>
      </c>
      <c r="D220" s="4" t="s">
        <v>17</v>
      </c>
      <c r="E220" s="12">
        <v>2010</v>
      </c>
      <c r="F220" s="6" t="s">
        <v>18</v>
      </c>
      <c r="G220" s="7">
        <f t="shared" si="63"/>
        <v>4024000</v>
      </c>
      <c r="H220" s="107">
        <v>4024000</v>
      </c>
      <c r="I220" s="7">
        <f t="shared" si="64"/>
        <v>4024000</v>
      </c>
      <c r="J220" s="7">
        <f>0-0</f>
        <v>0</v>
      </c>
      <c r="K220" s="7">
        <f>0-0</f>
        <v>0</v>
      </c>
      <c r="L220" s="7">
        <v>4024000</v>
      </c>
      <c r="M220" s="7">
        <f>0-0</f>
        <v>0</v>
      </c>
      <c r="N220" s="7">
        <f>0-0</f>
        <v>0</v>
      </c>
      <c r="O220" s="7">
        <f>0-0</f>
        <v>0</v>
      </c>
      <c r="P220" s="20">
        <f>0-0</f>
        <v>0</v>
      </c>
      <c r="Q220" s="297"/>
    </row>
    <row r="221" spans="1:17" ht="14.25">
      <c r="C221" s="4" t="s">
        <v>17</v>
      </c>
      <c r="D221" s="4" t="s">
        <v>17</v>
      </c>
      <c r="E221" s="4" t="s">
        <v>17</v>
      </c>
      <c r="F221" s="9" t="s">
        <v>240</v>
      </c>
      <c r="G221" s="107">
        <f t="shared" si="63"/>
        <v>907829.14</v>
      </c>
      <c r="H221" s="107"/>
      <c r="I221" s="107">
        <f t="shared" si="64"/>
        <v>907829.14</v>
      </c>
      <c r="J221" s="107"/>
      <c r="K221" s="107"/>
      <c r="L221" s="107">
        <v>907829.14</v>
      </c>
      <c r="M221" s="107"/>
      <c r="N221" s="107"/>
      <c r="O221" s="107"/>
      <c r="P221" s="158"/>
      <c r="Q221" s="297"/>
    </row>
    <row r="222" spans="1:17" ht="14.25">
      <c r="C222" s="4" t="s">
        <v>17</v>
      </c>
      <c r="D222" s="13" t="s">
        <v>17</v>
      </c>
      <c r="E222" s="4" t="s">
        <v>17</v>
      </c>
      <c r="F222" s="9" t="s">
        <v>241</v>
      </c>
      <c r="G222" s="17">
        <f>G221/G220</f>
        <v>0.22560366302186879</v>
      </c>
      <c r="H222" s="17">
        <f t="shared" ref="H222:L222" si="66">H221/H220</f>
        <v>0</v>
      </c>
      <c r="I222" s="17">
        <f t="shared" si="66"/>
        <v>0.22560366302186879</v>
      </c>
      <c r="J222" s="17"/>
      <c r="K222" s="17"/>
      <c r="L222" s="17">
        <f t="shared" si="66"/>
        <v>0.22560366302186879</v>
      </c>
      <c r="M222" s="17"/>
      <c r="N222" s="17"/>
      <c r="O222" s="17"/>
      <c r="P222" s="21"/>
      <c r="Q222" s="298"/>
    </row>
    <row r="223" spans="1:17" ht="78.75">
      <c r="A223" s="5" t="s">
        <v>422</v>
      </c>
      <c r="B223" s="9" t="s">
        <v>423</v>
      </c>
      <c r="C223" s="6" t="s">
        <v>43</v>
      </c>
      <c r="D223" s="5" t="s">
        <v>17</v>
      </c>
      <c r="E223" s="5" t="s">
        <v>17</v>
      </c>
      <c r="F223" s="9" t="s">
        <v>18</v>
      </c>
      <c r="G223" s="14">
        <f t="shared" si="63"/>
        <v>69803000</v>
      </c>
      <c r="H223" s="106">
        <v>69803000</v>
      </c>
      <c r="I223" s="14">
        <f t="shared" si="64"/>
        <v>69803000</v>
      </c>
      <c r="J223" s="14">
        <v>58650000</v>
      </c>
      <c r="K223" s="14">
        <v>58650000</v>
      </c>
      <c r="L223" s="14">
        <v>11153000</v>
      </c>
      <c r="M223" s="14">
        <f>0-0</f>
        <v>0</v>
      </c>
      <c r="N223" s="14">
        <f>0-0</f>
        <v>0</v>
      </c>
      <c r="O223" s="14">
        <f>0-0</f>
        <v>0</v>
      </c>
      <c r="P223" s="18">
        <f>0-0</f>
        <v>0</v>
      </c>
      <c r="Q223" s="294" t="s">
        <v>424</v>
      </c>
    </row>
    <row r="224" spans="1:17" ht="67.5">
      <c r="A224" s="10" t="s">
        <v>28</v>
      </c>
      <c r="B224" s="10" t="s">
        <v>29</v>
      </c>
      <c r="C224" s="6" t="s">
        <v>381</v>
      </c>
      <c r="D224" s="5" t="s">
        <v>17</v>
      </c>
      <c r="E224" s="5" t="s">
        <v>17</v>
      </c>
      <c r="F224" s="9" t="s">
        <v>240</v>
      </c>
      <c r="G224" s="106">
        <f t="shared" si="63"/>
        <v>3293177.28</v>
      </c>
      <c r="H224" s="106"/>
      <c r="I224" s="106">
        <f t="shared" si="64"/>
        <v>3293177.28</v>
      </c>
      <c r="J224" s="106">
        <v>2563531.88</v>
      </c>
      <c r="K224" s="106">
        <v>2563531.88</v>
      </c>
      <c r="L224" s="106">
        <v>729645.4</v>
      </c>
      <c r="M224" s="106"/>
      <c r="N224" s="106"/>
      <c r="O224" s="106"/>
      <c r="P224" s="157"/>
      <c r="Q224" s="294"/>
    </row>
    <row r="225" spans="1:17" ht="45">
      <c r="A225" s="9" t="s">
        <v>312</v>
      </c>
      <c r="B225" s="9" t="s">
        <v>312</v>
      </c>
      <c r="C225" s="6" t="s">
        <v>382</v>
      </c>
      <c r="D225" s="4" t="s">
        <v>47</v>
      </c>
      <c r="E225" s="5" t="s">
        <v>17</v>
      </c>
      <c r="F225" s="9" t="s">
        <v>241</v>
      </c>
      <c r="G225" s="16">
        <f>G224/G223</f>
        <v>4.7178162543157168E-2</v>
      </c>
      <c r="H225" s="16">
        <f t="shared" ref="H225:L225" si="67">H224/H223</f>
        <v>0</v>
      </c>
      <c r="I225" s="16">
        <f t="shared" si="67"/>
        <v>4.7178162543157168E-2</v>
      </c>
      <c r="J225" s="16">
        <f t="shared" si="67"/>
        <v>4.370898346121057E-2</v>
      </c>
      <c r="K225" s="16">
        <f t="shared" si="67"/>
        <v>4.370898346121057E-2</v>
      </c>
      <c r="L225" s="16">
        <f t="shared" si="67"/>
        <v>6.5421447144266121E-2</v>
      </c>
      <c r="M225" s="16"/>
      <c r="N225" s="16"/>
      <c r="O225" s="16"/>
      <c r="P225" s="19"/>
      <c r="Q225" s="294"/>
    </row>
    <row r="226" spans="1:17" ht="14.25">
      <c r="C226" s="4" t="s">
        <v>313</v>
      </c>
      <c r="D226" s="4" t="s">
        <v>17</v>
      </c>
      <c r="E226" s="12">
        <v>2010</v>
      </c>
      <c r="F226" s="6" t="s">
        <v>18</v>
      </c>
      <c r="G226" s="7">
        <f t="shared" si="63"/>
        <v>3742000</v>
      </c>
      <c r="H226" s="107">
        <v>3742000</v>
      </c>
      <c r="I226" s="7">
        <f t="shared" si="64"/>
        <v>3742000</v>
      </c>
      <c r="J226" s="7">
        <v>3000000</v>
      </c>
      <c r="K226" s="7">
        <v>3000000</v>
      </c>
      <c r="L226" s="7">
        <v>742000</v>
      </c>
      <c r="M226" s="7">
        <f>0-0</f>
        <v>0</v>
      </c>
      <c r="N226" s="7">
        <f>0-0</f>
        <v>0</v>
      </c>
      <c r="O226" s="7">
        <f>0-0</f>
        <v>0</v>
      </c>
      <c r="P226" s="20">
        <f>0-0</f>
        <v>0</v>
      </c>
      <c r="Q226" s="294"/>
    </row>
    <row r="227" spans="1:17" ht="14.25">
      <c r="C227" s="4" t="s">
        <v>17</v>
      </c>
      <c r="D227" s="4" t="s">
        <v>17</v>
      </c>
      <c r="E227" s="4" t="s">
        <v>17</v>
      </c>
      <c r="F227" s="9" t="s">
        <v>240</v>
      </c>
      <c r="G227" s="107">
        <f t="shared" si="63"/>
        <v>3293177.28</v>
      </c>
      <c r="H227" s="107"/>
      <c r="I227" s="107">
        <f t="shared" si="64"/>
        <v>3293177.28</v>
      </c>
      <c r="J227" s="107">
        <v>2563531.88</v>
      </c>
      <c r="K227" s="107">
        <v>2563531.88</v>
      </c>
      <c r="L227" s="107">
        <v>729645.4</v>
      </c>
      <c r="M227" s="107"/>
      <c r="N227" s="107"/>
      <c r="O227" s="107"/>
      <c r="P227" s="158"/>
      <c r="Q227" s="294"/>
    </row>
    <row r="228" spans="1:17" ht="14.25">
      <c r="C228" s="4" t="s">
        <v>17</v>
      </c>
      <c r="D228" s="13" t="s">
        <v>47</v>
      </c>
      <c r="E228" s="4" t="s">
        <v>17</v>
      </c>
      <c r="F228" s="9" t="s">
        <v>241</v>
      </c>
      <c r="G228" s="17">
        <f>G227/G226</f>
        <v>0.88005806520577223</v>
      </c>
      <c r="H228" s="17">
        <f t="shared" ref="H228:L228" si="68">H227/H226</f>
        <v>0</v>
      </c>
      <c r="I228" s="17">
        <f t="shared" si="68"/>
        <v>0.88005806520577223</v>
      </c>
      <c r="J228" s="17">
        <f t="shared" si="68"/>
        <v>0.85451062666666666</v>
      </c>
      <c r="K228" s="17">
        <f t="shared" si="68"/>
        <v>0.85451062666666666</v>
      </c>
      <c r="L228" s="17">
        <f t="shared" si="68"/>
        <v>0.9833495956873316</v>
      </c>
      <c r="M228" s="17"/>
      <c r="N228" s="17"/>
      <c r="O228" s="17"/>
      <c r="P228" s="21"/>
      <c r="Q228" s="295"/>
    </row>
    <row r="229" spans="1:17" ht="78.75">
      <c r="A229" s="5" t="s">
        <v>425</v>
      </c>
      <c r="B229" s="9" t="s">
        <v>426</v>
      </c>
      <c r="C229" s="6" t="s">
        <v>43</v>
      </c>
      <c r="D229" s="5" t="s">
        <v>17</v>
      </c>
      <c r="E229" s="5" t="s">
        <v>17</v>
      </c>
      <c r="F229" s="9" t="s">
        <v>18</v>
      </c>
      <c r="G229" s="14">
        <f t="shared" si="63"/>
        <v>207967713</v>
      </c>
      <c r="H229" s="106">
        <v>207967713</v>
      </c>
      <c r="I229" s="14">
        <f t="shared" si="64"/>
        <v>207967713</v>
      </c>
      <c r="J229" s="14">
        <v>153000000</v>
      </c>
      <c r="K229" s="14">
        <v>153000000</v>
      </c>
      <c r="L229" s="14">
        <v>54967713</v>
      </c>
      <c r="M229" s="14">
        <f>0-0</f>
        <v>0</v>
      </c>
      <c r="N229" s="14">
        <f>0-0</f>
        <v>0</v>
      </c>
      <c r="O229" s="14">
        <f>0-0</f>
        <v>0</v>
      </c>
      <c r="P229" s="18">
        <f>0-0</f>
        <v>0</v>
      </c>
      <c r="Q229" s="293" t="s">
        <v>427</v>
      </c>
    </row>
    <row r="230" spans="1:17" ht="67.5">
      <c r="A230" s="10" t="s">
        <v>28</v>
      </c>
      <c r="B230" s="10" t="s">
        <v>29</v>
      </c>
      <c r="C230" s="6" t="s">
        <v>381</v>
      </c>
      <c r="D230" s="5" t="s">
        <v>17</v>
      </c>
      <c r="E230" s="5" t="s">
        <v>17</v>
      </c>
      <c r="F230" s="9" t="s">
        <v>240</v>
      </c>
      <c r="G230" s="106">
        <v>0</v>
      </c>
      <c r="H230" s="106"/>
      <c r="I230" s="106">
        <v>0</v>
      </c>
      <c r="J230" s="106">
        <v>0</v>
      </c>
      <c r="K230" s="106">
        <v>0</v>
      </c>
      <c r="L230" s="106">
        <v>0</v>
      </c>
      <c r="M230" s="106"/>
      <c r="N230" s="106"/>
      <c r="O230" s="106"/>
      <c r="P230" s="157"/>
      <c r="Q230" s="294"/>
    </row>
    <row r="231" spans="1:17" ht="45">
      <c r="A231" s="9" t="s">
        <v>312</v>
      </c>
      <c r="B231" s="9" t="s">
        <v>312</v>
      </c>
      <c r="C231" s="6" t="s">
        <v>382</v>
      </c>
      <c r="D231" s="4" t="s">
        <v>47</v>
      </c>
      <c r="E231" s="5" t="s">
        <v>17</v>
      </c>
      <c r="F231" s="9" t="s">
        <v>241</v>
      </c>
      <c r="G231" s="16">
        <v>0</v>
      </c>
      <c r="H231" s="106"/>
      <c r="I231" s="16">
        <v>0</v>
      </c>
      <c r="J231" s="16">
        <v>0</v>
      </c>
      <c r="K231" s="16">
        <v>0</v>
      </c>
      <c r="L231" s="16">
        <v>0</v>
      </c>
      <c r="M231" s="16"/>
      <c r="N231" s="16"/>
      <c r="O231" s="16"/>
      <c r="P231" s="19"/>
      <c r="Q231" s="295"/>
    </row>
    <row r="232" spans="1:17" ht="22.5">
      <c r="A232" s="5" t="s">
        <v>428</v>
      </c>
      <c r="B232" s="9" t="s">
        <v>429</v>
      </c>
      <c r="C232" s="6" t="s">
        <v>17</v>
      </c>
      <c r="D232" s="5" t="s">
        <v>17</v>
      </c>
      <c r="E232" s="5" t="s">
        <v>17</v>
      </c>
      <c r="F232" s="9" t="s">
        <v>18</v>
      </c>
      <c r="G232" s="14">
        <f t="shared" ref="G232:G238" si="69">I232+O232</f>
        <v>20049800</v>
      </c>
      <c r="H232" s="106">
        <v>20049800</v>
      </c>
      <c r="I232" s="14">
        <f t="shared" ref="I232:I238" si="70">J232+L232+M232+N232</f>
        <v>20049800</v>
      </c>
      <c r="J232" s="14">
        <f>0-0</f>
        <v>0</v>
      </c>
      <c r="K232" s="14">
        <f>0-0</f>
        <v>0</v>
      </c>
      <c r="L232" s="14">
        <v>20049800</v>
      </c>
      <c r="M232" s="14">
        <f>0-0</f>
        <v>0</v>
      </c>
      <c r="N232" s="14">
        <f>0-0</f>
        <v>0</v>
      </c>
      <c r="O232" s="14">
        <f>0-0</f>
        <v>0</v>
      </c>
      <c r="P232" s="18">
        <f>0-0</f>
        <v>0</v>
      </c>
      <c r="Q232" s="294" t="s">
        <v>430</v>
      </c>
    </row>
    <row r="233" spans="1:17" ht="22.5">
      <c r="A233" s="10" t="s">
        <v>28</v>
      </c>
      <c r="B233" s="10" t="s">
        <v>29</v>
      </c>
      <c r="C233" s="6" t="s">
        <v>17</v>
      </c>
      <c r="D233" s="5" t="s">
        <v>17</v>
      </c>
      <c r="E233" s="5" t="s">
        <v>17</v>
      </c>
      <c r="F233" s="9" t="s">
        <v>240</v>
      </c>
      <c r="G233" s="106">
        <f t="shared" si="69"/>
        <v>5693154.5599999996</v>
      </c>
      <c r="H233" s="106"/>
      <c r="I233" s="106">
        <f t="shared" si="70"/>
        <v>5693154.5599999996</v>
      </c>
      <c r="J233" s="106"/>
      <c r="K233" s="106"/>
      <c r="L233" s="107">
        <v>5693154.5599999996</v>
      </c>
      <c r="M233" s="106"/>
      <c r="N233" s="106"/>
      <c r="O233" s="106"/>
      <c r="P233" s="157"/>
      <c r="Q233" s="294"/>
    </row>
    <row r="234" spans="1:17" ht="33.75">
      <c r="A234" s="9" t="s">
        <v>312</v>
      </c>
      <c r="B234" s="9" t="s">
        <v>312</v>
      </c>
      <c r="C234" s="6" t="s">
        <v>17</v>
      </c>
      <c r="D234" s="4" t="s">
        <v>17</v>
      </c>
      <c r="E234" s="5" t="s">
        <v>17</v>
      </c>
      <c r="F234" s="9" t="s">
        <v>241</v>
      </c>
      <c r="G234" s="16">
        <f>G233/G232</f>
        <v>0.28395069077995788</v>
      </c>
      <c r="H234" s="16">
        <f t="shared" ref="H234:L234" si="71">H233/H232</f>
        <v>0</v>
      </c>
      <c r="I234" s="16">
        <f t="shared" si="71"/>
        <v>0.28395069077995788</v>
      </c>
      <c r="J234" s="16"/>
      <c r="K234" s="16"/>
      <c r="L234" s="16">
        <f t="shared" si="71"/>
        <v>0.28395069077995788</v>
      </c>
      <c r="M234" s="16"/>
      <c r="N234" s="16"/>
      <c r="O234" s="16"/>
      <c r="P234" s="19"/>
      <c r="Q234" s="294"/>
    </row>
    <row r="235" spans="1:17" ht="14.25">
      <c r="C235" s="4" t="s">
        <v>313</v>
      </c>
      <c r="D235" s="4" t="s">
        <v>17</v>
      </c>
      <c r="E235" s="12">
        <v>2010</v>
      </c>
      <c r="F235" s="6" t="s">
        <v>18</v>
      </c>
      <c r="G235" s="7">
        <f t="shared" si="69"/>
        <v>5700000</v>
      </c>
      <c r="H235" s="107">
        <v>5700000</v>
      </c>
      <c r="I235" s="7">
        <f t="shared" si="70"/>
        <v>5700000</v>
      </c>
      <c r="J235" s="7">
        <f>0-0</f>
        <v>0</v>
      </c>
      <c r="K235" s="7">
        <f>0-0</f>
        <v>0</v>
      </c>
      <c r="L235" s="7">
        <v>5700000</v>
      </c>
      <c r="M235" s="7">
        <f>0-0</f>
        <v>0</v>
      </c>
      <c r="N235" s="7">
        <f>0-0</f>
        <v>0</v>
      </c>
      <c r="O235" s="7">
        <f>0-0</f>
        <v>0</v>
      </c>
      <c r="P235" s="20">
        <f>0-0</f>
        <v>0</v>
      </c>
      <c r="Q235" s="294"/>
    </row>
    <row r="236" spans="1:17" ht="14.25">
      <c r="C236" s="4" t="s">
        <v>17</v>
      </c>
      <c r="D236" s="4" t="s">
        <v>17</v>
      </c>
      <c r="E236" s="4" t="s">
        <v>17</v>
      </c>
      <c r="F236" s="9" t="s">
        <v>240</v>
      </c>
      <c r="G236" s="107">
        <f t="shared" si="69"/>
        <v>5693154.5599999996</v>
      </c>
      <c r="H236" s="107"/>
      <c r="I236" s="107">
        <f t="shared" si="70"/>
        <v>5693154.5599999996</v>
      </c>
      <c r="J236" s="107"/>
      <c r="K236" s="107"/>
      <c r="L236" s="107">
        <v>5693154.5599999996</v>
      </c>
      <c r="M236" s="107"/>
      <c r="N236" s="107"/>
      <c r="O236" s="107"/>
      <c r="P236" s="158"/>
      <c r="Q236" s="294"/>
    </row>
    <row r="237" spans="1:17" ht="14.25">
      <c r="C237" s="4" t="s">
        <v>17</v>
      </c>
      <c r="D237" s="13" t="s">
        <v>17</v>
      </c>
      <c r="E237" s="4" t="s">
        <v>17</v>
      </c>
      <c r="F237" s="9" t="s">
        <v>241</v>
      </c>
      <c r="G237" s="17">
        <f>G236/G235</f>
        <v>0.99879904561403499</v>
      </c>
      <c r="H237" s="17">
        <f t="shared" ref="H237:L237" si="72">H236/H235</f>
        <v>0</v>
      </c>
      <c r="I237" s="17">
        <f t="shared" si="72"/>
        <v>0.99879904561403499</v>
      </c>
      <c r="J237" s="17"/>
      <c r="K237" s="17"/>
      <c r="L237" s="17">
        <f t="shared" si="72"/>
        <v>0.99879904561403499</v>
      </c>
      <c r="M237" s="17"/>
      <c r="N237" s="17"/>
      <c r="O237" s="17"/>
      <c r="P237" s="21"/>
      <c r="Q237" s="295"/>
    </row>
    <row r="238" spans="1:17" ht="33.75">
      <c r="A238" s="5" t="s">
        <v>431</v>
      </c>
      <c r="B238" s="9" t="s">
        <v>432</v>
      </c>
      <c r="C238" s="6" t="s">
        <v>17</v>
      </c>
      <c r="D238" s="5" t="s">
        <v>17</v>
      </c>
      <c r="E238" s="5" t="s">
        <v>17</v>
      </c>
      <c r="F238" s="9" t="s">
        <v>18</v>
      </c>
      <c r="G238" s="14">
        <f t="shared" si="69"/>
        <v>7500000</v>
      </c>
      <c r="H238" s="106">
        <v>7500000</v>
      </c>
      <c r="I238" s="14">
        <f t="shared" si="70"/>
        <v>7500000</v>
      </c>
      <c r="J238" s="14">
        <f>0-0</f>
        <v>0</v>
      </c>
      <c r="K238" s="14">
        <f>0-0</f>
        <v>0</v>
      </c>
      <c r="L238" s="14">
        <v>7500000</v>
      </c>
      <c r="M238" s="14">
        <f>0-0</f>
        <v>0</v>
      </c>
      <c r="N238" s="14">
        <f>0-0</f>
        <v>0</v>
      </c>
      <c r="O238" s="14">
        <f>0-0</f>
        <v>0</v>
      </c>
      <c r="P238" s="18">
        <f>0-0</f>
        <v>0</v>
      </c>
      <c r="Q238" s="293" t="s">
        <v>433</v>
      </c>
    </row>
    <row r="239" spans="1:17" ht="22.5">
      <c r="A239" s="10" t="s">
        <v>28</v>
      </c>
      <c r="B239" s="10" t="s">
        <v>29</v>
      </c>
      <c r="C239" s="6" t="s">
        <v>17</v>
      </c>
      <c r="D239" s="5" t="s">
        <v>17</v>
      </c>
      <c r="E239" s="5" t="s">
        <v>17</v>
      </c>
      <c r="F239" s="9" t="s">
        <v>240</v>
      </c>
      <c r="G239" s="106">
        <v>0</v>
      </c>
      <c r="H239" s="106"/>
      <c r="I239" s="106">
        <v>0</v>
      </c>
      <c r="J239" s="106"/>
      <c r="K239" s="106"/>
      <c r="L239" s="106">
        <v>0</v>
      </c>
      <c r="M239" s="106"/>
      <c r="N239" s="106"/>
      <c r="O239" s="106"/>
      <c r="P239" s="157"/>
      <c r="Q239" s="294"/>
    </row>
    <row r="240" spans="1:17" ht="33.75">
      <c r="A240" s="9" t="s">
        <v>312</v>
      </c>
      <c r="B240" s="9" t="s">
        <v>312</v>
      </c>
      <c r="C240" s="6" t="s">
        <v>17</v>
      </c>
      <c r="D240" s="4" t="s">
        <v>17</v>
      </c>
      <c r="E240" s="5" t="s">
        <v>17</v>
      </c>
      <c r="F240" s="9" t="s">
        <v>241</v>
      </c>
      <c r="G240" s="16">
        <v>0</v>
      </c>
      <c r="H240" s="106"/>
      <c r="I240" s="16">
        <v>0</v>
      </c>
      <c r="J240" s="16"/>
      <c r="K240" s="16"/>
      <c r="L240" s="16">
        <v>0</v>
      </c>
      <c r="M240" s="16"/>
      <c r="N240" s="16"/>
      <c r="O240" s="16"/>
      <c r="P240" s="19"/>
      <c r="Q240" s="294"/>
    </row>
    <row r="241" spans="1:17" ht="14.25">
      <c r="C241" s="4" t="s">
        <v>313</v>
      </c>
      <c r="D241" s="4" t="s">
        <v>17</v>
      </c>
      <c r="E241" s="12">
        <v>2010</v>
      </c>
      <c r="F241" s="6" t="s">
        <v>18</v>
      </c>
      <c r="G241" s="7">
        <f>I241+O241</f>
        <v>500000</v>
      </c>
      <c r="H241" s="107">
        <v>500000</v>
      </c>
      <c r="I241" s="7">
        <f>J241+L241+M241+N241</f>
        <v>500000</v>
      </c>
      <c r="J241" s="7">
        <f>0-0</f>
        <v>0</v>
      </c>
      <c r="K241" s="7">
        <f>0-0</f>
        <v>0</v>
      </c>
      <c r="L241" s="7">
        <v>500000</v>
      </c>
      <c r="M241" s="7">
        <f>0-0</f>
        <v>0</v>
      </c>
      <c r="N241" s="7">
        <f>0-0</f>
        <v>0</v>
      </c>
      <c r="O241" s="7">
        <f>0-0</f>
        <v>0</v>
      </c>
      <c r="P241" s="20">
        <f>0-0</f>
        <v>0</v>
      </c>
      <c r="Q241" s="294"/>
    </row>
    <row r="242" spans="1:17" ht="24.75" customHeight="1">
      <c r="C242" s="4" t="s">
        <v>17</v>
      </c>
      <c r="D242" s="4" t="s">
        <v>17</v>
      </c>
      <c r="E242" s="4" t="s">
        <v>17</v>
      </c>
      <c r="F242" s="9" t="s">
        <v>240</v>
      </c>
      <c r="G242" s="107">
        <v>0</v>
      </c>
      <c r="H242" s="107"/>
      <c r="I242" s="107">
        <v>0</v>
      </c>
      <c r="J242" s="107"/>
      <c r="K242" s="107"/>
      <c r="L242" s="107">
        <v>0</v>
      </c>
      <c r="M242" s="107"/>
      <c r="N242" s="107"/>
      <c r="O242" s="107"/>
      <c r="P242" s="158"/>
      <c r="Q242" s="294"/>
    </row>
    <row r="243" spans="1:17" ht="27.75" customHeight="1">
      <c r="C243" s="4" t="s">
        <v>17</v>
      </c>
      <c r="D243" s="13" t="s">
        <v>17</v>
      </c>
      <c r="E243" s="4" t="s">
        <v>17</v>
      </c>
      <c r="F243" s="9" t="s">
        <v>241</v>
      </c>
      <c r="G243" s="17">
        <v>0</v>
      </c>
      <c r="H243" s="107"/>
      <c r="I243" s="17">
        <v>0</v>
      </c>
      <c r="J243" s="17"/>
      <c r="K243" s="17"/>
      <c r="L243" s="17">
        <v>0</v>
      </c>
      <c r="M243" s="17"/>
      <c r="N243" s="17"/>
      <c r="O243" s="17"/>
      <c r="P243" s="21"/>
      <c r="Q243" s="295"/>
    </row>
    <row r="244" spans="1:17" ht="24" customHeight="1">
      <c r="A244" s="5" t="s">
        <v>434</v>
      </c>
      <c r="B244" s="9" t="s">
        <v>435</v>
      </c>
      <c r="C244" s="6" t="s">
        <v>17</v>
      </c>
      <c r="D244" s="5" t="s">
        <v>17</v>
      </c>
      <c r="E244" s="5" t="s">
        <v>17</v>
      </c>
      <c r="F244" s="9" t="s">
        <v>18</v>
      </c>
      <c r="G244" s="14">
        <f t="shared" ref="G244:G268" si="73">I244+O244</f>
        <v>45515621</v>
      </c>
      <c r="H244" s="106">
        <v>45515621</v>
      </c>
      <c r="I244" s="14">
        <f t="shared" ref="I244:I268" si="74">J244+L244+M244+N244</f>
        <v>45515621</v>
      </c>
      <c r="J244" s="14">
        <f>0-0</f>
        <v>0</v>
      </c>
      <c r="K244" s="14">
        <f>0-0</f>
        <v>0</v>
      </c>
      <c r="L244" s="14">
        <v>44433861</v>
      </c>
      <c r="M244" s="14">
        <v>181760</v>
      </c>
      <c r="N244" s="14">
        <v>900000</v>
      </c>
      <c r="O244" s="14">
        <f>0-0</f>
        <v>0</v>
      </c>
      <c r="P244" s="18">
        <f>0-0</f>
        <v>0</v>
      </c>
      <c r="Q244" s="293" t="s">
        <v>391</v>
      </c>
    </row>
    <row r="245" spans="1:17" ht="22.5">
      <c r="A245" s="10" t="s">
        <v>28</v>
      </c>
      <c r="B245" s="10" t="s">
        <v>29</v>
      </c>
      <c r="C245" s="6" t="s">
        <v>17</v>
      </c>
      <c r="D245" s="5" t="s">
        <v>17</v>
      </c>
      <c r="E245" s="5" t="s">
        <v>17</v>
      </c>
      <c r="F245" s="9" t="s">
        <v>240</v>
      </c>
      <c r="G245" s="106">
        <f t="shared" si="73"/>
        <v>17012747.370000001</v>
      </c>
      <c r="H245" s="106"/>
      <c r="I245" s="106">
        <f t="shared" si="74"/>
        <v>17012747.370000001</v>
      </c>
      <c r="J245" s="106"/>
      <c r="K245" s="106"/>
      <c r="L245" s="106">
        <f>14440931+1560796.37</f>
        <v>16001727.370000001</v>
      </c>
      <c r="M245" s="106">
        <v>111020</v>
      </c>
      <c r="N245" s="106">
        <v>900000</v>
      </c>
      <c r="O245" s="106"/>
      <c r="P245" s="157"/>
      <c r="Q245" s="294"/>
    </row>
    <row r="246" spans="1:17" ht="33.75">
      <c r="A246" s="9" t="s">
        <v>312</v>
      </c>
      <c r="B246" s="9" t="s">
        <v>312</v>
      </c>
      <c r="C246" s="6" t="s">
        <v>17</v>
      </c>
      <c r="D246" s="4" t="s">
        <v>17</v>
      </c>
      <c r="E246" s="5" t="s">
        <v>17</v>
      </c>
      <c r="F246" s="9" t="s">
        <v>241</v>
      </c>
      <c r="G246" s="16">
        <f>G245/G244</f>
        <v>0.3737782105620398</v>
      </c>
      <c r="H246" s="16">
        <f t="shared" ref="H246:N246" si="75">H245/H244</f>
        <v>0</v>
      </c>
      <c r="I246" s="16">
        <f t="shared" si="75"/>
        <v>0.3737782105620398</v>
      </c>
      <c r="J246" s="16"/>
      <c r="K246" s="16"/>
      <c r="L246" s="16">
        <f t="shared" si="75"/>
        <v>0.36012462140078266</v>
      </c>
      <c r="M246" s="16">
        <f t="shared" si="75"/>
        <v>0.61080545774647887</v>
      </c>
      <c r="N246" s="16">
        <f t="shared" si="75"/>
        <v>1</v>
      </c>
      <c r="O246" s="16"/>
      <c r="P246" s="19"/>
      <c r="Q246" s="294"/>
    </row>
    <row r="247" spans="1:17" ht="14.25">
      <c r="C247" s="4" t="s">
        <v>313</v>
      </c>
      <c r="D247" s="4" t="s">
        <v>17</v>
      </c>
      <c r="E247" s="12">
        <v>2010</v>
      </c>
      <c r="F247" s="6" t="s">
        <v>18</v>
      </c>
      <c r="G247" s="7">
        <f t="shared" si="73"/>
        <v>1780416</v>
      </c>
      <c r="H247" s="107">
        <v>1780416</v>
      </c>
      <c r="I247" s="7">
        <f t="shared" si="74"/>
        <v>1780416</v>
      </c>
      <c r="J247" s="7">
        <f>0-0</f>
        <v>0</v>
      </c>
      <c r="K247" s="7">
        <f>0-0</f>
        <v>0</v>
      </c>
      <c r="L247" s="7">
        <v>1598656</v>
      </c>
      <c r="M247" s="7">
        <v>181760</v>
      </c>
      <c r="N247" s="7">
        <f>0-0</f>
        <v>0</v>
      </c>
      <c r="O247" s="7">
        <f>0-0</f>
        <v>0</v>
      </c>
      <c r="P247" s="20">
        <f>0-0</f>
        <v>0</v>
      </c>
      <c r="Q247" s="294"/>
    </row>
    <row r="248" spans="1:17" ht="14.25">
      <c r="C248" s="4" t="s">
        <v>17</v>
      </c>
      <c r="D248" s="4" t="s">
        <v>17</v>
      </c>
      <c r="E248" s="4" t="s">
        <v>17</v>
      </c>
      <c r="F248" s="9" t="s">
        <v>240</v>
      </c>
      <c r="G248" s="107">
        <f t="shared" si="73"/>
        <v>1671816.37</v>
      </c>
      <c r="H248" s="107"/>
      <c r="I248" s="107">
        <f t="shared" si="74"/>
        <v>1671816.37</v>
      </c>
      <c r="J248" s="107"/>
      <c r="K248" s="107"/>
      <c r="L248" s="107">
        <v>1560796.37</v>
      </c>
      <c r="M248" s="107">
        <v>111020</v>
      </c>
      <c r="N248" s="107"/>
      <c r="O248" s="107"/>
      <c r="P248" s="158"/>
      <c r="Q248" s="294"/>
    </row>
    <row r="249" spans="1:17" ht="14.25">
      <c r="C249" s="4" t="s">
        <v>17</v>
      </c>
      <c r="D249" s="13" t="s">
        <v>17</v>
      </c>
      <c r="E249" s="4" t="s">
        <v>17</v>
      </c>
      <c r="F249" s="9" t="s">
        <v>241</v>
      </c>
      <c r="G249" s="17">
        <f>G248/G247</f>
        <v>0.93900322733563402</v>
      </c>
      <c r="H249" s="17">
        <f t="shared" ref="H249:M249" si="76">H248/H247</f>
        <v>0</v>
      </c>
      <c r="I249" s="17">
        <f t="shared" si="76"/>
        <v>0.93900322733563402</v>
      </c>
      <c r="J249" s="17"/>
      <c r="K249" s="17"/>
      <c r="L249" s="17">
        <f t="shared" si="76"/>
        <v>0.97631783823411677</v>
      </c>
      <c r="M249" s="17">
        <f t="shared" si="76"/>
        <v>0.61080545774647887</v>
      </c>
      <c r="N249" s="17"/>
      <c r="O249" s="17"/>
      <c r="P249" s="21"/>
      <c r="Q249" s="295"/>
    </row>
    <row r="250" spans="1:17" ht="45">
      <c r="A250" s="5" t="s">
        <v>436</v>
      </c>
      <c r="B250" s="9" t="s">
        <v>437</v>
      </c>
      <c r="C250" s="6" t="s">
        <v>17</v>
      </c>
      <c r="D250" s="5" t="s">
        <v>17</v>
      </c>
      <c r="E250" s="5" t="s">
        <v>17</v>
      </c>
      <c r="F250" s="9" t="s">
        <v>18</v>
      </c>
      <c r="G250" s="14">
        <f t="shared" si="73"/>
        <v>12750000</v>
      </c>
      <c r="H250" s="106">
        <v>12750000</v>
      </c>
      <c r="I250" s="14">
        <f t="shared" si="74"/>
        <v>12750000</v>
      </c>
      <c r="J250" s="14">
        <f>0-0</f>
        <v>0</v>
      </c>
      <c r="K250" s="14">
        <f>0-0</f>
        <v>0</v>
      </c>
      <c r="L250" s="14">
        <v>2750000</v>
      </c>
      <c r="M250" s="14">
        <v>10000000</v>
      </c>
      <c r="N250" s="14">
        <f>0-0</f>
        <v>0</v>
      </c>
      <c r="O250" s="14">
        <f>0-0</f>
        <v>0</v>
      </c>
      <c r="P250" s="18">
        <f>0-0</f>
        <v>0</v>
      </c>
      <c r="Q250" s="293" t="s">
        <v>438</v>
      </c>
    </row>
    <row r="251" spans="1:17" ht="22.5">
      <c r="A251" s="10" t="s">
        <v>28</v>
      </c>
      <c r="B251" s="10" t="s">
        <v>29</v>
      </c>
      <c r="C251" s="6" t="s">
        <v>17</v>
      </c>
      <c r="D251" s="5" t="s">
        <v>17</v>
      </c>
      <c r="E251" s="5" t="s">
        <v>17</v>
      </c>
      <c r="F251" s="9" t="s">
        <v>240</v>
      </c>
      <c r="G251" s="106">
        <f t="shared" si="73"/>
        <v>10507925.59</v>
      </c>
      <c r="H251" s="106"/>
      <c r="I251" s="107">
        <f t="shared" si="74"/>
        <v>10507925.59</v>
      </c>
      <c r="J251" s="106"/>
      <c r="K251" s="106"/>
      <c r="L251" s="107">
        <v>507925.59</v>
      </c>
      <c r="M251" s="106">
        <v>10000000</v>
      </c>
      <c r="N251" s="106"/>
      <c r="O251" s="106"/>
      <c r="P251" s="157"/>
      <c r="Q251" s="294"/>
    </row>
    <row r="252" spans="1:17" ht="33.75">
      <c r="A252" s="9" t="s">
        <v>312</v>
      </c>
      <c r="B252" s="9" t="s">
        <v>312</v>
      </c>
      <c r="C252" s="6" t="s">
        <v>17</v>
      </c>
      <c r="D252" s="4" t="s">
        <v>17</v>
      </c>
      <c r="E252" s="5" t="s">
        <v>17</v>
      </c>
      <c r="F252" s="9" t="s">
        <v>241</v>
      </c>
      <c r="G252" s="16">
        <f>G251/G250</f>
        <v>0.82415102666666662</v>
      </c>
      <c r="H252" s="16">
        <f t="shared" ref="H252:M252" si="77">H251/H250</f>
        <v>0</v>
      </c>
      <c r="I252" s="16">
        <f t="shared" si="77"/>
        <v>0.82415102666666662</v>
      </c>
      <c r="J252" s="16"/>
      <c r="K252" s="16"/>
      <c r="L252" s="16">
        <f t="shared" si="77"/>
        <v>0.18470021454545454</v>
      </c>
      <c r="M252" s="16">
        <f t="shared" si="77"/>
        <v>1</v>
      </c>
      <c r="N252" s="16"/>
      <c r="O252" s="16"/>
      <c r="P252" s="19"/>
      <c r="Q252" s="294"/>
    </row>
    <row r="253" spans="1:17" ht="14.25">
      <c r="C253" s="4" t="s">
        <v>439</v>
      </c>
      <c r="D253" s="4" t="s">
        <v>17</v>
      </c>
      <c r="E253" s="12">
        <v>2010</v>
      </c>
      <c r="F253" s="6" t="s">
        <v>18</v>
      </c>
      <c r="G253" s="7">
        <f t="shared" si="73"/>
        <v>11350000</v>
      </c>
      <c r="H253" s="107">
        <v>11350000</v>
      </c>
      <c r="I253" s="7">
        <f t="shared" si="74"/>
        <v>11350000</v>
      </c>
      <c r="J253" s="7">
        <f>0-0</f>
        <v>0</v>
      </c>
      <c r="K253" s="7">
        <f>0-0</f>
        <v>0</v>
      </c>
      <c r="L253" s="7">
        <v>1350000</v>
      </c>
      <c r="M253" s="7">
        <v>10000000</v>
      </c>
      <c r="N253" s="7">
        <f>0-0</f>
        <v>0</v>
      </c>
      <c r="O253" s="7">
        <f>0-0</f>
        <v>0</v>
      </c>
      <c r="P253" s="20">
        <f>0-0</f>
        <v>0</v>
      </c>
      <c r="Q253" s="294"/>
    </row>
    <row r="254" spans="1:17" ht="14.25">
      <c r="C254" s="4" t="s">
        <v>17</v>
      </c>
      <c r="D254" s="4" t="s">
        <v>17</v>
      </c>
      <c r="E254" s="4" t="s">
        <v>17</v>
      </c>
      <c r="F254" s="9" t="s">
        <v>240</v>
      </c>
      <c r="G254" s="107">
        <f t="shared" si="73"/>
        <v>10507925.59</v>
      </c>
      <c r="H254" s="107"/>
      <c r="I254" s="107">
        <f t="shared" si="74"/>
        <v>10507925.59</v>
      </c>
      <c r="J254" s="107"/>
      <c r="K254" s="107"/>
      <c r="L254" s="107">
        <v>507925.59</v>
      </c>
      <c r="M254" s="107">
        <v>10000000</v>
      </c>
      <c r="N254" s="107"/>
      <c r="O254" s="107"/>
      <c r="P254" s="158"/>
      <c r="Q254" s="294"/>
    </row>
    <row r="255" spans="1:17" ht="14.25">
      <c r="C255" s="4" t="s">
        <v>17</v>
      </c>
      <c r="D255" s="13" t="s">
        <v>17</v>
      </c>
      <c r="E255" s="4" t="s">
        <v>17</v>
      </c>
      <c r="F255" s="9" t="s">
        <v>241</v>
      </c>
      <c r="G255" s="17">
        <f>G254/G253</f>
        <v>0.92580842202643165</v>
      </c>
      <c r="H255" s="17">
        <f t="shared" ref="H255:M255" si="78">H254/H253</f>
        <v>0</v>
      </c>
      <c r="I255" s="17">
        <f t="shared" si="78"/>
        <v>0.92580842202643165</v>
      </c>
      <c r="J255" s="17"/>
      <c r="K255" s="17"/>
      <c r="L255" s="17">
        <f t="shared" si="78"/>
        <v>0.37624117777777782</v>
      </c>
      <c r="M255" s="17">
        <f t="shared" si="78"/>
        <v>1</v>
      </c>
      <c r="N255" s="17"/>
      <c r="O255" s="17"/>
      <c r="P255" s="21"/>
      <c r="Q255" s="295"/>
    </row>
    <row r="256" spans="1:17" ht="22.5">
      <c r="A256" s="5" t="s">
        <v>440</v>
      </c>
      <c r="B256" s="9" t="s">
        <v>441</v>
      </c>
      <c r="C256" s="6" t="s">
        <v>17</v>
      </c>
      <c r="D256" s="5" t="s">
        <v>17</v>
      </c>
      <c r="E256" s="5" t="s">
        <v>17</v>
      </c>
      <c r="F256" s="9" t="s">
        <v>18</v>
      </c>
      <c r="G256" s="14">
        <f t="shared" si="73"/>
        <v>99975146</v>
      </c>
      <c r="H256" s="106">
        <v>99975146</v>
      </c>
      <c r="I256" s="14">
        <f t="shared" si="74"/>
        <v>99975146</v>
      </c>
      <c r="J256" s="14"/>
      <c r="K256" s="14"/>
      <c r="L256" s="14">
        <v>99975146</v>
      </c>
      <c r="M256" s="14">
        <f>0-0</f>
        <v>0</v>
      </c>
      <c r="N256" s="14">
        <f>0-0</f>
        <v>0</v>
      </c>
      <c r="O256" s="14">
        <f>0-0</f>
        <v>0</v>
      </c>
      <c r="P256" s="18">
        <f>0-0</f>
        <v>0</v>
      </c>
      <c r="Q256" s="293" t="s">
        <v>442</v>
      </c>
    </row>
    <row r="257" spans="1:17" ht="22.5">
      <c r="A257" s="10" t="s">
        <v>28</v>
      </c>
      <c r="B257" s="10" t="s">
        <v>29</v>
      </c>
      <c r="C257" s="6" t="s">
        <v>17</v>
      </c>
      <c r="D257" s="5" t="s">
        <v>17</v>
      </c>
      <c r="E257" s="5" t="s">
        <v>17</v>
      </c>
      <c r="F257" s="9" t="s">
        <v>240</v>
      </c>
      <c r="G257" s="106">
        <f t="shared" si="73"/>
        <v>28739071.18</v>
      </c>
      <c r="H257" s="106"/>
      <c r="I257" s="106">
        <f t="shared" si="74"/>
        <v>28739071.18</v>
      </c>
      <c r="J257" s="106"/>
      <c r="K257" s="106"/>
      <c r="L257" s="106">
        <f>15830973+12908098.18</f>
        <v>28739071.18</v>
      </c>
      <c r="M257" s="106"/>
      <c r="N257" s="106"/>
      <c r="O257" s="106"/>
      <c r="P257" s="157"/>
      <c r="Q257" s="294"/>
    </row>
    <row r="258" spans="1:17" ht="33.75">
      <c r="A258" s="9" t="s">
        <v>312</v>
      </c>
      <c r="B258" s="9" t="s">
        <v>312</v>
      </c>
      <c r="C258" s="6" t="s">
        <v>17</v>
      </c>
      <c r="D258" s="4" t="s">
        <v>17</v>
      </c>
      <c r="E258" s="5" t="s">
        <v>17</v>
      </c>
      <c r="F258" s="9" t="s">
        <v>241</v>
      </c>
      <c r="G258" s="16">
        <f>G257/G256</f>
        <v>0.28746215764466099</v>
      </c>
      <c r="H258" s="16">
        <f t="shared" ref="H258:L258" si="79">H257/H256</f>
        <v>0</v>
      </c>
      <c r="I258" s="16">
        <f t="shared" si="79"/>
        <v>0.28746215764466099</v>
      </c>
      <c r="J258" s="16"/>
      <c r="K258" s="16"/>
      <c r="L258" s="16">
        <f t="shared" si="79"/>
        <v>0.28746215764466099</v>
      </c>
      <c r="M258" s="16"/>
      <c r="N258" s="16"/>
      <c r="O258" s="16"/>
      <c r="P258" s="19"/>
      <c r="Q258" s="294"/>
    </row>
    <row r="259" spans="1:17" ht="14.25">
      <c r="C259" s="4" t="s">
        <v>313</v>
      </c>
      <c r="D259" s="4" t="s">
        <v>17</v>
      </c>
      <c r="E259" s="12">
        <v>2010</v>
      </c>
      <c r="F259" s="6" t="s">
        <v>18</v>
      </c>
      <c r="G259" s="7">
        <f t="shared" si="73"/>
        <v>12940000</v>
      </c>
      <c r="H259" s="107">
        <v>12940000</v>
      </c>
      <c r="I259" s="7">
        <f t="shared" si="74"/>
        <v>12940000</v>
      </c>
      <c r="J259" s="7">
        <f>0-0</f>
        <v>0</v>
      </c>
      <c r="K259" s="7">
        <f>0-0</f>
        <v>0</v>
      </c>
      <c r="L259" s="7">
        <v>12940000</v>
      </c>
      <c r="M259" s="7">
        <f>0-0</f>
        <v>0</v>
      </c>
      <c r="N259" s="7">
        <f>0-0</f>
        <v>0</v>
      </c>
      <c r="O259" s="7">
        <f>0-0</f>
        <v>0</v>
      </c>
      <c r="P259" s="20">
        <f>0-0</f>
        <v>0</v>
      </c>
      <c r="Q259" s="294"/>
    </row>
    <row r="260" spans="1:17" ht="14.25">
      <c r="C260" s="4" t="s">
        <v>17</v>
      </c>
      <c r="D260" s="4" t="s">
        <v>17</v>
      </c>
      <c r="E260" s="4" t="s">
        <v>17</v>
      </c>
      <c r="F260" s="9" t="s">
        <v>240</v>
      </c>
      <c r="G260" s="107">
        <f t="shared" si="73"/>
        <v>12908098.18</v>
      </c>
      <c r="H260" s="107"/>
      <c r="I260" s="107">
        <f t="shared" si="74"/>
        <v>12908098.18</v>
      </c>
      <c r="J260" s="107"/>
      <c r="K260" s="107"/>
      <c r="L260" s="107">
        <v>12908098.18</v>
      </c>
      <c r="M260" s="107"/>
      <c r="N260" s="107"/>
      <c r="O260" s="107"/>
      <c r="P260" s="158"/>
      <c r="Q260" s="294"/>
    </row>
    <row r="261" spans="1:17" ht="14.25">
      <c r="C261" s="4" t="s">
        <v>17</v>
      </c>
      <c r="D261" s="13" t="s">
        <v>17</v>
      </c>
      <c r="E261" s="4" t="s">
        <v>17</v>
      </c>
      <c r="F261" s="9" t="s">
        <v>241</v>
      </c>
      <c r="G261" s="17">
        <f>G260/G259</f>
        <v>0.9975346352395672</v>
      </c>
      <c r="H261" s="17">
        <f t="shared" ref="H261:L261" si="80">H260/H259</f>
        <v>0</v>
      </c>
      <c r="I261" s="17">
        <f t="shared" si="80"/>
        <v>0.9975346352395672</v>
      </c>
      <c r="J261" s="17"/>
      <c r="K261" s="17"/>
      <c r="L261" s="17">
        <f t="shared" si="80"/>
        <v>0.9975346352395672</v>
      </c>
      <c r="M261" s="17"/>
      <c r="N261" s="17"/>
      <c r="O261" s="17"/>
      <c r="P261" s="21"/>
      <c r="Q261" s="295"/>
    </row>
    <row r="262" spans="1:17" ht="14.25">
      <c r="A262" s="5" t="s">
        <v>443</v>
      </c>
      <c r="B262" s="9" t="s">
        <v>444</v>
      </c>
      <c r="C262" s="6" t="s">
        <v>17</v>
      </c>
      <c r="D262" s="5" t="s">
        <v>17</v>
      </c>
      <c r="E262" s="5" t="s">
        <v>17</v>
      </c>
      <c r="F262" s="9" t="s">
        <v>18</v>
      </c>
      <c r="G262" s="14">
        <f t="shared" si="73"/>
        <v>33205827</v>
      </c>
      <c r="H262" s="106">
        <v>33205827</v>
      </c>
      <c r="I262" s="14">
        <f t="shared" si="74"/>
        <v>33205827</v>
      </c>
      <c r="J262" s="14"/>
      <c r="K262" s="14"/>
      <c r="L262" s="14">
        <v>33205827</v>
      </c>
      <c r="M262" s="14">
        <f>0-0</f>
        <v>0</v>
      </c>
      <c r="N262" s="14">
        <f>0-0</f>
        <v>0</v>
      </c>
      <c r="O262" s="14">
        <f>0-0</f>
        <v>0</v>
      </c>
      <c r="P262" s="18">
        <f>0-0</f>
        <v>0</v>
      </c>
      <c r="Q262" s="293" t="s">
        <v>445</v>
      </c>
    </row>
    <row r="263" spans="1:17" ht="22.5">
      <c r="A263" s="10" t="s">
        <v>28</v>
      </c>
      <c r="B263" s="10" t="s">
        <v>29</v>
      </c>
      <c r="C263" s="6" t="s">
        <v>17</v>
      </c>
      <c r="D263" s="5" t="s">
        <v>17</v>
      </c>
      <c r="E263" s="5" t="s">
        <v>17</v>
      </c>
      <c r="F263" s="9" t="s">
        <v>240</v>
      </c>
      <c r="G263" s="106">
        <f t="shared" si="73"/>
        <v>3955745.27</v>
      </c>
      <c r="H263" s="106"/>
      <c r="I263" s="106">
        <f t="shared" si="74"/>
        <v>3955745.27</v>
      </c>
      <c r="J263" s="106"/>
      <c r="K263" s="106"/>
      <c r="L263" s="107">
        <f>1313551+2642194.27</f>
        <v>3955745.27</v>
      </c>
      <c r="M263" s="106"/>
      <c r="N263" s="106"/>
      <c r="O263" s="106"/>
      <c r="P263" s="157"/>
      <c r="Q263" s="294"/>
    </row>
    <row r="264" spans="1:17" ht="33.75">
      <c r="A264" s="9" t="s">
        <v>312</v>
      </c>
      <c r="B264" s="9" t="s">
        <v>312</v>
      </c>
      <c r="C264" s="6" t="s">
        <v>17</v>
      </c>
      <c r="D264" s="4" t="s">
        <v>17</v>
      </c>
      <c r="E264" s="5" t="s">
        <v>17</v>
      </c>
      <c r="F264" s="9" t="s">
        <v>241</v>
      </c>
      <c r="G264" s="16">
        <f>G263/G262</f>
        <v>0.11912804550839827</v>
      </c>
      <c r="H264" s="16">
        <f t="shared" ref="H264:L264" si="81">H263/H262</f>
        <v>0</v>
      </c>
      <c r="I264" s="16">
        <f t="shared" si="81"/>
        <v>0.11912804550839827</v>
      </c>
      <c r="J264" s="16"/>
      <c r="K264" s="16"/>
      <c r="L264" s="16">
        <f t="shared" si="81"/>
        <v>0.11912804550839827</v>
      </c>
      <c r="M264" s="16"/>
      <c r="N264" s="16"/>
      <c r="O264" s="16"/>
      <c r="P264" s="19"/>
      <c r="Q264" s="294"/>
    </row>
    <row r="265" spans="1:17" ht="14.25">
      <c r="C265" s="4" t="s">
        <v>313</v>
      </c>
      <c r="D265" s="4" t="s">
        <v>17</v>
      </c>
      <c r="E265" s="12">
        <v>2010</v>
      </c>
      <c r="F265" s="6" t="s">
        <v>18</v>
      </c>
      <c r="G265" s="7">
        <f t="shared" si="73"/>
        <v>2643700</v>
      </c>
      <c r="H265" s="107">
        <v>2643700</v>
      </c>
      <c r="I265" s="7">
        <f t="shared" si="74"/>
        <v>2643700</v>
      </c>
      <c r="J265" s="7">
        <f>0-0</f>
        <v>0</v>
      </c>
      <c r="K265" s="7">
        <f>0-0</f>
        <v>0</v>
      </c>
      <c r="L265" s="7">
        <v>2643700</v>
      </c>
      <c r="M265" s="7">
        <f>0-0</f>
        <v>0</v>
      </c>
      <c r="N265" s="7">
        <f>0-0</f>
        <v>0</v>
      </c>
      <c r="O265" s="7">
        <f>0-0</f>
        <v>0</v>
      </c>
      <c r="P265" s="20">
        <f>0-0</f>
        <v>0</v>
      </c>
      <c r="Q265" s="294"/>
    </row>
    <row r="266" spans="1:17" ht="14.25">
      <c r="C266" s="4" t="s">
        <v>17</v>
      </c>
      <c r="D266" s="4" t="s">
        <v>17</v>
      </c>
      <c r="E266" s="4" t="s">
        <v>17</v>
      </c>
      <c r="F266" s="9" t="s">
        <v>240</v>
      </c>
      <c r="G266" s="107">
        <f t="shared" si="73"/>
        <v>2642194.27</v>
      </c>
      <c r="H266" s="107"/>
      <c r="I266" s="107">
        <f t="shared" si="74"/>
        <v>2642194.27</v>
      </c>
      <c r="J266" s="107"/>
      <c r="K266" s="107"/>
      <c r="L266" s="107">
        <f>2642194.27</f>
        <v>2642194.27</v>
      </c>
      <c r="M266" s="107"/>
      <c r="N266" s="107"/>
      <c r="O266" s="107"/>
      <c r="P266" s="158"/>
      <c r="Q266" s="294"/>
    </row>
    <row r="267" spans="1:17" ht="14.25">
      <c r="C267" s="4" t="s">
        <v>17</v>
      </c>
      <c r="D267" s="13" t="s">
        <v>17</v>
      </c>
      <c r="E267" s="4" t="s">
        <v>17</v>
      </c>
      <c r="F267" s="9" t="s">
        <v>241</v>
      </c>
      <c r="G267" s="17">
        <f>G266/G265</f>
        <v>0.99943044596588115</v>
      </c>
      <c r="H267" s="17">
        <f t="shared" ref="H267:L267" si="82">H266/H265</f>
        <v>0</v>
      </c>
      <c r="I267" s="17">
        <f t="shared" si="82"/>
        <v>0.99943044596588115</v>
      </c>
      <c r="J267" s="17"/>
      <c r="K267" s="17"/>
      <c r="L267" s="17">
        <f t="shared" si="82"/>
        <v>0.99943044596588115</v>
      </c>
      <c r="M267" s="17"/>
      <c r="N267" s="17"/>
      <c r="O267" s="17"/>
      <c r="P267" s="21"/>
      <c r="Q267" s="295"/>
    </row>
    <row r="268" spans="1:17" ht="22.5">
      <c r="A268" s="5" t="s">
        <v>446</v>
      </c>
      <c r="B268" s="9" t="s">
        <v>447</v>
      </c>
      <c r="C268" s="6" t="s">
        <v>17</v>
      </c>
      <c r="D268" s="5" t="s">
        <v>17</v>
      </c>
      <c r="E268" s="5" t="s">
        <v>17</v>
      </c>
      <c r="F268" s="9" t="s">
        <v>18</v>
      </c>
      <c r="G268" s="14">
        <f t="shared" si="73"/>
        <v>50000000</v>
      </c>
      <c r="H268" s="106">
        <v>50000000</v>
      </c>
      <c r="I268" s="14">
        <f t="shared" si="74"/>
        <v>50000000</v>
      </c>
      <c r="J268" s="14">
        <f>0-0</f>
        <v>0</v>
      </c>
      <c r="K268" s="14">
        <f>0-0</f>
        <v>0</v>
      </c>
      <c r="L268" s="14">
        <v>50000000</v>
      </c>
      <c r="M268" s="14">
        <f>0-0</f>
        <v>0</v>
      </c>
      <c r="N268" s="14">
        <f>0-0</f>
        <v>0</v>
      </c>
      <c r="O268" s="14">
        <f>0-0</f>
        <v>0</v>
      </c>
      <c r="P268" s="18">
        <f>0-0</f>
        <v>0</v>
      </c>
      <c r="Q268" s="176"/>
    </row>
    <row r="269" spans="1:17" ht="22.5">
      <c r="A269" s="10" t="s">
        <v>28</v>
      </c>
      <c r="B269" s="10" t="s">
        <v>29</v>
      </c>
      <c r="C269" s="6" t="s">
        <v>17</v>
      </c>
      <c r="D269" s="5" t="s">
        <v>17</v>
      </c>
      <c r="E269" s="5" t="s">
        <v>17</v>
      </c>
      <c r="F269" s="9" t="s">
        <v>240</v>
      </c>
      <c r="G269" s="106">
        <v>0</v>
      </c>
      <c r="H269" s="106"/>
      <c r="I269" s="106">
        <v>0</v>
      </c>
      <c r="J269" s="106"/>
      <c r="K269" s="106"/>
      <c r="L269" s="106">
        <v>0</v>
      </c>
      <c r="M269" s="106"/>
      <c r="N269" s="106"/>
      <c r="O269" s="106"/>
      <c r="P269" s="157"/>
      <c r="Q269" s="177" t="s">
        <v>448</v>
      </c>
    </row>
    <row r="270" spans="1:17" ht="45">
      <c r="A270" s="9" t="s">
        <v>34</v>
      </c>
      <c r="B270" s="9" t="s">
        <v>34</v>
      </c>
      <c r="C270" s="6" t="s">
        <v>17</v>
      </c>
      <c r="D270" s="4" t="s">
        <v>17</v>
      </c>
      <c r="E270" s="5" t="s">
        <v>17</v>
      </c>
      <c r="F270" s="9" t="s">
        <v>241</v>
      </c>
      <c r="G270" s="16"/>
      <c r="H270" s="106"/>
      <c r="I270" s="16"/>
      <c r="J270" s="16"/>
      <c r="K270" s="16"/>
      <c r="L270" s="16"/>
      <c r="M270" s="16"/>
      <c r="N270" s="16"/>
      <c r="O270" s="16"/>
      <c r="P270" s="19"/>
      <c r="Q270" s="178"/>
    </row>
    <row r="271" spans="1:17" ht="14.25">
      <c r="C271" s="179"/>
      <c r="D271" s="180"/>
      <c r="E271" s="179"/>
      <c r="F271" s="181"/>
      <c r="G271" s="182"/>
      <c r="H271" s="182"/>
      <c r="I271" s="182"/>
      <c r="J271" s="182"/>
      <c r="K271" s="182"/>
      <c r="L271" s="182"/>
      <c r="M271" s="183"/>
      <c r="N271" s="183"/>
      <c r="O271" s="183"/>
      <c r="P271" s="183"/>
    </row>
    <row r="272" spans="1:17" ht="14.25">
      <c r="D272"/>
    </row>
    <row r="273" spans="4:4" ht="14.25">
      <c r="D273"/>
    </row>
    <row r="274" spans="4:4" ht="14.25">
      <c r="D274"/>
    </row>
    <row r="275" spans="4:4" ht="14.25">
      <c r="D275"/>
    </row>
    <row r="276" spans="4:4" ht="14.25">
      <c r="D276"/>
    </row>
    <row r="277" spans="4:4" ht="14.25">
      <c r="D277"/>
    </row>
    <row r="278" spans="4:4" ht="14.25">
      <c r="D278"/>
    </row>
    <row r="279" spans="4:4" ht="14.25">
      <c r="D279"/>
    </row>
    <row r="280" spans="4:4" ht="14.25">
      <c r="D280"/>
    </row>
    <row r="281" spans="4:4" ht="14.25">
      <c r="D281"/>
    </row>
    <row r="282" spans="4:4" ht="14.25">
      <c r="D282"/>
    </row>
    <row r="283" spans="4:4" ht="15" customHeight="1">
      <c r="D283"/>
    </row>
    <row r="284" spans="4:4" ht="15" customHeight="1">
      <c r="D284"/>
    </row>
    <row r="285" spans="4:4" ht="15" customHeight="1">
      <c r="D285"/>
    </row>
    <row r="286" spans="4:4" ht="15" customHeight="1">
      <c r="D286"/>
    </row>
    <row r="287" spans="4:4" ht="15" customHeight="1">
      <c r="D287"/>
    </row>
    <row r="288" spans="4:4" ht="15" customHeight="1">
      <c r="D288"/>
    </row>
    <row r="289" spans="4:4" ht="15" customHeight="1">
      <c r="D289"/>
    </row>
    <row r="290" spans="4:4" ht="15" customHeight="1">
      <c r="D290"/>
    </row>
    <row r="291" spans="4:4" ht="15" customHeight="1">
      <c r="D291"/>
    </row>
    <row r="292" spans="4:4" ht="15" customHeight="1">
      <c r="D292"/>
    </row>
    <row r="293" spans="4:4" ht="15" customHeight="1">
      <c r="D293"/>
    </row>
    <row r="294" spans="4:4" ht="15" customHeight="1">
      <c r="D294"/>
    </row>
    <row r="295" spans="4:4" ht="15" customHeight="1">
      <c r="D295"/>
    </row>
    <row r="296" spans="4:4" ht="15" customHeight="1">
      <c r="D296"/>
    </row>
    <row r="297" spans="4:4" ht="15" customHeight="1">
      <c r="D297"/>
    </row>
    <row r="298" spans="4:4" ht="15" customHeight="1">
      <c r="D298"/>
    </row>
    <row r="299" spans="4:4" ht="15" customHeight="1">
      <c r="D299"/>
    </row>
    <row r="300" spans="4:4" ht="15" customHeight="1">
      <c r="D300"/>
    </row>
    <row r="301" spans="4:4" ht="15" customHeight="1">
      <c r="D301"/>
    </row>
    <row r="302" spans="4:4" ht="15" customHeight="1">
      <c r="D302"/>
    </row>
    <row r="303" spans="4:4" ht="15" customHeight="1">
      <c r="D303"/>
    </row>
    <row r="304" spans="4:4" ht="15" customHeight="1">
      <c r="D304"/>
    </row>
    <row r="305" spans="4:4" ht="15" customHeight="1">
      <c r="D305"/>
    </row>
    <row r="306" spans="4:4" ht="15" customHeight="1">
      <c r="D306"/>
    </row>
    <row r="307" spans="4:4" ht="15" customHeight="1">
      <c r="D307"/>
    </row>
    <row r="308" spans="4:4" ht="15" customHeight="1">
      <c r="D308"/>
    </row>
    <row r="309" spans="4:4" ht="15" customHeight="1">
      <c r="D309"/>
    </row>
    <row r="310" spans="4:4" ht="15" customHeight="1">
      <c r="D310"/>
    </row>
    <row r="311" spans="4:4" ht="15" customHeight="1">
      <c r="D311"/>
    </row>
    <row r="312" spans="4:4" ht="15" customHeight="1">
      <c r="D312"/>
    </row>
    <row r="313" spans="4:4" ht="15" customHeight="1">
      <c r="D313"/>
    </row>
    <row r="314" spans="4:4" ht="15" customHeight="1">
      <c r="D314"/>
    </row>
    <row r="315" spans="4:4" ht="15" customHeight="1">
      <c r="D315"/>
    </row>
    <row r="316" spans="4:4" ht="15" customHeight="1">
      <c r="D316"/>
    </row>
    <row r="317" spans="4:4" ht="15" customHeight="1">
      <c r="D317"/>
    </row>
    <row r="318" spans="4:4" ht="15" customHeight="1">
      <c r="D318"/>
    </row>
    <row r="319" spans="4:4" ht="15" customHeight="1">
      <c r="D319"/>
    </row>
    <row r="320" spans="4:4" ht="15" customHeight="1">
      <c r="D320"/>
    </row>
    <row r="321" spans="4:4" ht="15" customHeight="1">
      <c r="D321"/>
    </row>
    <row r="322" spans="4:4" ht="15" customHeight="1">
      <c r="D322"/>
    </row>
    <row r="323" spans="4:4" ht="15" customHeight="1">
      <c r="D323"/>
    </row>
    <row r="324" spans="4:4" ht="15" customHeight="1">
      <c r="D324"/>
    </row>
    <row r="325" spans="4:4" ht="15" customHeight="1">
      <c r="D325"/>
    </row>
    <row r="326" spans="4:4" ht="15" customHeight="1">
      <c r="D326"/>
    </row>
    <row r="327" spans="4:4" ht="15" customHeight="1">
      <c r="D327"/>
    </row>
    <row r="328" spans="4:4" ht="15" customHeight="1">
      <c r="D328"/>
    </row>
    <row r="329" spans="4:4" ht="15" customHeight="1">
      <c r="D329"/>
    </row>
    <row r="330" spans="4:4" ht="15" customHeight="1">
      <c r="D330"/>
    </row>
    <row r="331" spans="4:4" ht="15" customHeight="1">
      <c r="D331"/>
    </row>
    <row r="332" spans="4:4" ht="15" customHeight="1">
      <c r="D332"/>
    </row>
    <row r="333" spans="4:4" ht="15" customHeight="1">
      <c r="D333"/>
    </row>
    <row r="334" spans="4:4" ht="15" customHeight="1">
      <c r="D334"/>
    </row>
    <row r="335" spans="4:4" ht="15" customHeight="1">
      <c r="D335"/>
    </row>
    <row r="336" spans="4:4" ht="15" customHeight="1">
      <c r="D336"/>
    </row>
    <row r="337" spans="4:4" ht="15" customHeight="1">
      <c r="D337"/>
    </row>
    <row r="338" spans="4:4" ht="15" customHeight="1">
      <c r="D338"/>
    </row>
    <row r="339" spans="4:4" ht="15" customHeight="1">
      <c r="D339"/>
    </row>
    <row r="340" spans="4:4" ht="15" customHeight="1">
      <c r="D340"/>
    </row>
    <row r="341" spans="4:4" ht="15" customHeight="1">
      <c r="D341"/>
    </row>
    <row r="342" spans="4:4" ht="15" customHeight="1">
      <c r="D342"/>
    </row>
    <row r="343" spans="4:4" ht="15" customHeight="1">
      <c r="D343"/>
    </row>
    <row r="344" spans="4:4" ht="15" customHeight="1">
      <c r="D344"/>
    </row>
    <row r="345" spans="4:4" ht="15" customHeight="1">
      <c r="D345"/>
    </row>
    <row r="346" spans="4:4" ht="15" customHeight="1">
      <c r="D346"/>
    </row>
    <row r="347" spans="4:4" ht="15" customHeight="1">
      <c r="D347"/>
    </row>
    <row r="348" spans="4:4" ht="15" customHeight="1">
      <c r="D348"/>
    </row>
    <row r="349" spans="4:4" ht="15" customHeight="1">
      <c r="D349"/>
    </row>
    <row r="350" spans="4:4" ht="15" customHeight="1">
      <c r="D350"/>
    </row>
    <row r="351" spans="4:4" ht="15" customHeight="1">
      <c r="D351"/>
    </row>
    <row r="352" spans="4:4" ht="15" customHeight="1">
      <c r="D352"/>
    </row>
    <row r="353" spans="4:4" ht="15" customHeight="1">
      <c r="D353"/>
    </row>
    <row r="354" spans="4:4" ht="15" customHeight="1">
      <c r="D354"/>
    </row>
    <row r="355" spans="4:4" ht="15" customHeight="1">
      <c r="D355"/>
    </row>
    <row r="356" spans="4:4" ht="15" customHeight="1">
      <c r="D356"/>
    </row>
    <row r="357" spans="4:4" ht="15" customHeight="1">
      <c r="D357"/>
    </row>
    <row r="358" spans="4:4" ht="15" customHeight="1">
      <c r="D358"/>
    </row>
    <row r="359" spans="4:4" ht="15" customHeight="1">
      <c r="D359"/>
    </row>
    <row r="360" spans="4:4" ht="15" customHeight="1">
      <c r="D360"/>
    </row>
    <row r="361" spans="4:4" ht="15" customHeight="1">
      <c r="D361"/>
    </row>
    <row r="362" spans="4:4" ht="15" customHeight="1">
      <c r="D362"/>
    </row>
    <row r="363" spans="4:4" ht="15" customHeight="1">
      <c r="D363"/>
    </row>
    <row r="364" spans="4:4" ht="15" customHeight="1">
      <c r="D364"/>
    </row>
    <row r="365" spans="4:4" ht="15" customHeight="1">
      <c r="D365"/>
    </row>
    <row r="366" spans="4:4" ht="15" customHeight="1">
      <c r="D366"/>
    </row>
    <row r="367" spans="4:4" ht="15" customHeight="1">
      <c r="D367"/>
    </row>
    <row r="368" spans="4:4" ht="15" customHeight="1">
      <c r="D368"/>
    </row>
    <row r="369" spans="4:4" ht="15" customHeight="1">
      <c r="D369"/>
    </row>
    <row r="370" spans="4:4" ht="15" customHeight="1">
      <c r="D370"/>
    </row>
    <row r="371" spans="4:4" ht="15" customHeight="1">
      <c r="D371"/>
    </row>
    <row r="372" spans="4:4" ht="15" customHeight="1">
      <c r="D372"/>
    </row>
    <row r="373" spans="4:4" ht="15" customHeight="1">
      <c r="D373"/>
    </row>
    <row r="374" spans="4:4" ht="15" customHeight="1">
      <c r="D374"/>
    </row>
    <row r="375" spans="4:4" ht="15" customHeight="1">
      <c r="D375"/>
    </row>
    <row r="376" spans="4:4" ht="15" customHeight="1">
      <c r="D376"/>
    </row>
    <row r="377" spans="4:4" ht="15" customHeight="1">
      <c r="D377"/>
    </row>
    <row r="378" spans="4:4" ht="15" customHeight="1">
      <c r="D378"/>
    </row>
    <row r="379" spans="4:4" ht="15" customHeight="1">
      <c r="D379"/>
    </row>
    <row r="380" spans="4:4" ht="15" customHeight="1">
      <c r="D380"/>
    </row>
    <row r="381" spans="4:4" ht="15" customHeight="1">
      <c r="D381"/>
    </row>
    <row r="382" spans="4:4" ht="15" customHeight="1">
      <c r="D382"/>
    </row>
    <row r="383" spans="4:4" ht="15" customHeight="1">
      <c r="D383"/>
    </row>
    <row r="384" spans="4:4" ht="15" customHeight="1">
      <c r="D384"/>
    </row>
    <row r="385" spans="4:16" ht="15" customHeight="1">
      <c r="D385"/>
    </row>
    <row r="386" spans="4:16" ht="15" customHeight="1">
      <c r="D386"/>
    </row>
    <row r="387" spans="4:16" ht="15" customHeight="1">
      <c r="D387"/>
    </row>
    <row r="388" spans="4:16" ht="15" customHeight="1">
      <c r="D388"/>
    </row>
    <row r="389" spans="4:16" ht="15" customHeight="1">
      <c r="D389"/>
    </row>
    <row r="390" spans="4:16" ht="15" customHeight="1">
      <c r="D390"/>
    </row>
    <row r="391" spans="4:16" ht="15" customHeight="1">
      <c r="D391"/>
    </row>
    <row r="392" spans="4:16" ht="15" customHeight="1">
      <c r="M392" s="8"/>
      <c r="N392" s="8"/>
      <c r="O392" s="8"/>
      <c r="P392" s="8"/>
    </row>
    <row r="393" spans="4:16" ht="15" customHeight="1">
      <c r="M393" s="8"/>
      <c r="N393" s="8"/>
      <c r="O393" s="8"/>
      <c r="P393" s="8"/>
    </row>
    <row r="394" spans="4:16" ht="15" customHeight="1">
      <c r="M394" s="8"/>
      <c r="N394" s="8"/>
      <c r="O394" s="8"/>
      <c r="P394" s="8"/>
    </row>
    <row r="395" spans="4:16" ht="15" customHeight="1">
      <c r="M395" s="8"/>
      <c r="N395" s="8"/>
      <c r="O395" s="8"/>
      <c r="P395" s="8"/>
    </row>
    <row r="396" spans="4:16" ht="15" customHeight="1">
      <c r="M396" s="8"/>
      <c r="N396" s="8"/>
      <c r="O396" s="8"/>
      <c r="P396" s="8"/>
    </row>
    <row r="397" spans="4:16" ht="15" customHeight="1">
      <c r="M397" s="8"/>
      <c r="N397" s="8"/>
      <c r="O397" s="8"/>
      <c r="P397" s="8"/>
    </row>
    <row r="398" spans="4:16" ht="15" customHeight="1">
      <c r="M398" s="8"/>
      <c r="N398" s="8"/>
      <c r="O398" s="8"/>
      <c r="P398" s="8"/>
    </row>
    <row r="399" spans="4:16" ht="15" customHeight="1">
      <c r="M399" s="8"/>
      <c r="N399" s="8"/>
      <c r="O399" s="8"/>
      <c r="P399" s="8"/>
    </row>
    <row r="400" spans="4:16" ht="15" customHeight="1">
      <c r="M400" s="8"/>
      <c r="N400" s="8"/>
      <c r="O400" s="8"/>
      <c r="P400" s="8"/>
    </row>
    <row r="401" spans="13:16" ht="15" customHeight="1">
      <c r="M401" s="8"/>
      <c r="N401" s="8"/>
      <c r="O401" s="8"/>
      <c r="P401" s="8"/>
    </row>
    <row r="402" spans="13:16" ht="15" customHeight="1">
      <c r="M402" s="8"/>
      <c r="N402" s="8"/>
      <c r="O402" s="8"/>
      <c r="P402" s="8"/>
    </row>
    <row r="403" spans="13:16" ht="15" customHeight="1">
      <c r="M403" s="8"/>
      <c r="N403" s="8"/>
      <c r="O403" s="8"/>
      <c r="P403" s="8"/>
    </row>
    <row r="404" spans="13:16" ht="15" customHeight="1">
      <c r="M404" s="8"/>
      <c r="N404" s="8"/>
      <c r="O404" s="8"/>
      <c r="P404" s="8"/>
    </row>
    <row r="405" spans="13:16" ht="15" customHeight="1">
      <c r="M405" s="8"/>
      <c r="N405" s="8"/>
      <c r="O405" s="8"/>
      <c r="P405" s="8"/>
    </row>
    <row r="406" spans="13:16" ht="15" customHeight="1">
      <c r="M406" s="8"/>
      <c r="N406" s="8"/>
      <c r="O406" s="8"/>
      <c r="P406" s="8"/>
    </row>
    <row r="407" spans="13:16" ht="15" customHeight="1">
      <c r="M407" s="8"/>
      <c r="N407" s="8"/>
      <c r="O407" s="8"/>
      <c r="P407" s="8"/>
    </row>
    <row r="408" spans="13:16" ht="15" customHeight="1">
      <c r="M408" s="8"/>
      <c r="N408" s="8"/>
      <c r="O408" s="8"/>
      <c r="P408" s="8"/>
    </row>
    <row r="409" spans="13:16" ht="15" customHeight="1">
      <c r="M409" s="8"/>
      <c r="N409" s="8"/>
      <c r="O409" s="8"/>
      <c r="P409" s="8"/>
    </row>
    <row r="410" spans="13:16" ht="15" customHeight="1">
      <c r="M410" s="8"/>
      <c r="N410" s="8"/>
      <c r="O410" s="8"/>
      <c r="P410" s="8"/>
    </row>
    <row r="411" spans="13:16" ht="15" customHeight="1">
      <c r="M411" s="8"/>
      <c r="N411" s="8"/>
      <c r="O411" s="8"/>
      <c r="P411" s="8"/>
    </row>
    <row r="412" spans="13:16" ht="15" customHeight="1">
      <c r="M412" s="8"/>
      <c r="N412" s="8"/>
      <c r="O412" s="8"/>
      <c r="P412" s="8"/>
    </row>
    <row r="413" spans="13:16" ht="15" customHeight="1">
      <c r="M413" s="8"/>
      <c r="N413" s="8"/>
      <c r="O413" s="8"/>
      <c r="P413" s="8"/>
    </row>
    <row r="414" spans="13:16" ht="15" customHeight="1">
      <c r="M414" s="8"/>
      <c r="N414" s="8"/>
      <c r="O414" s="8"/>
      <c r="P414" s="8"/>
    </row>
    <row r="415" spans="13:16" ht="15" customHeight="1">
      <c r="M415" s="8"/>
      <c r="N415" s="8"/>
      <c r="O415" s="8"/>
      <c r="P415" s="8"/>
    </row>
    <row r="416" spans="13:16" ht="15" customHeight="1">
      <c r="M416" s="8"/>
      <c r="N416" s="8"/>
      <c r="O416" s="8"/>
      <c r="P416" s="8"/>
    </row>
    <row r="417" spans="13:16" ht="15" customHeight="1">
      <c r="M417" s="8"/>
      <c r="N417" s="8"/>
      <c r="O417" s="8"/>
      <c r="P417" s="8"/>
    </row>
    <row r="418" spans="13:16" ht="15" customHeight="1">
      <c r="M418" s="8"/>
      <c r="N418" s="8"/>
      <c r="O418" s="8"/>
      <c r="P418" s="8"/>
    </row>
    <row r="419" spans="13:16" ht="15" customHeight="1">
      <c r="M419" s="8"/>
      <c r="N419" s="8"/>
      <c r="O419" s="8"/>
      <c r="P419" s="8"/>
    </row>
    <row r="420" spans="13:16" ht="15" customHeight="1">
      <c r="M420" s="8"/>
      <c r="N420" s="8"/>
      <c r="O420" s="8"/>
      <c r="P420" s="8"/>
    </row>
    <row r="421" spans="13:16" ht="15" customHeight="1">
      <c r="M421" s="8"/>
      <c r="N421" s="8"/>
      <c r="O421" s="8"/>
      <c r="P421" s="8"/>
    </row>
    <row r="422" spans="13:16" ht="15" customHeight="1">
      <c r="M422" s="8"/>
      <c r="N422" s="8"/>
      <c r="O422" s="8"/>
      <c r="P422" s="8"/>
    </row>
    <row r="423" spans="13:16" ht="15" customHeight="1">
      <c r="M423" s="8"/>
      <c r="N423" s="8"/>
      <c r="O423" s="8"/>
      <c r="P423" s="8"/>
    </row>
    <row r="424" spans="13:16" ht="15" customHeight="1">
      <c r="M424" s="8"/>
      <c r="N424" s="8"/>
      <c r="O424" s="8"/>
      <c r="P424" s="8"/>
    </row>
    <row r="425" spans="13:16" ht="15" customHeight="1">
      <c r="M425" s="8"/>
      <c r="N425" s="8"/>
      <c r="O425" s="8"/>
      <c r="P425" s="8"/>
    </row>
    <row r="426" spans="13:16" ht="15" customHeight="1">
      <c r="M426" s="8"/>
      <c r="N426" s="8"/>
      <c r="O426" s="8"/>
      <c r="P426" s="8"/>
    </row>
    <row r="427" spans="13:16" ht="15" customHeight="1">
      <c r="M427" s="8"/>
      <c r="N427" s="8"/>
      <c r="O427" s="8"/>
      <c r="P427" s="8"/>
    </row>
    <row r="428" spans="13:16" ht="15" customHeight="1">
      <c r="M428" s="8"/>
      <c r="N428" s="8"/>
      <c r="O428" s="8"/>
      <c r="P428" s="8"/>
    </row>
    <row r="429" spans="13:16" ht="15" customHeight="1">
      <c r="M429" s="8"/>
      <c r="N429" s="8"/>
      <c r="O429" s="8"/>
      <c r="P429" s="8"/>
    </row>
    <row r="430" spans="13:16" ht="15" customHeight="1">
      <c r="M430" s="8"/>
      <c r="N430" s="8"/>
      <c r="O430" s="8"/>
      <c r="P430" s="8"/>
    </row>
    <row r="431" spans="13:16" ht="15" customHeight="1">
      <c r="M431" s="8"/>
      <c r="N431" s="8"/>
      <c r="O431" s="8"/>
      <c r="P431" s="8"/>
    </row>
    <row r="432" spans="13:16" ht="15" customHeight="1">
      <c r="M432" s="8"/>
      <c r="N432" s="8"/>
      <c r="O432" s="8"/>
      <c r="P432" s="8"/>
    </row>
    <row r="433" spans="13:16" ht="15" customHeight="1">
      <c r="M433" s="8"/>
      <c r="N433" s="8"/>
      <c r="O433" s="8"/>
      <c r="P433" s="8"/>
    </row>
    <row r="434" spans="13:16" ht="15" customHeight="1">
      <c r="M434" s="8"/>
      <c r="N434" s="8"/>
      <c r="O434" s="8"/>
      <c r="P434" s="8"/>
    </row>
    <row r="435" spans="13:16" ht="15" customHeight="1">
      <c r="M435" s="8"/>
      <c r="N435" s="8"/>
      <c r="O435" s="8"/>
      <c r="P435" s="8"/>
    </row>
    <row r="436" spans="13:16" ht="15" customHeight="1">
      <c r="M436" s="8"/>
      <c r="N436" s="8"/>
      <c r="O436" s="8"/>
      <c r="P436" s="8"/>
    </row>
    <row r="437" spans="13:16" ht="15" customHeight="1">
      <c r="M437" s="8"/>
      <c r="N437" s="8"/>
      <c r="O437" s="8"/>
      <c r="P437" s="8"/>
    </row>
    <row r="438" spans="13:16" ht="15" customHeight="1">
      <c r="M438" s="8"/>
      <c r="N438" s="8"/>
      <c r="O438" s="8"/>
      <c r="P438" s="8"/>
    </row>
    <row r="439" spans="13:16" ht="15" customHeight="1">
      <c r="M439" s="8"/>
      <c r="N439" s="8"/>
      <c r="O439" s="8"/>
      <c r="P439" s="8"/>
    </row>
    <row r="440" spans="13:16" ht="15" customHeight="1">
      <c r="M440" s="8"/>
      <c r="N440" s="8"/>
      <c r="O440" s="8"/>
      <c r="P440" s="8"/>
    </row>
    <row r="441" spans="13:16" ht="15" customHeight="1">
      <c r="M441" s="8"/>
      <c r="N441" s="8"/>
      <c r="O441" s="8"/>
      <c r="P441" s="8"/>
    </row>
    <row r="442" spans="13:16" ht="15" customHeight="1">
      <c r="M442" s="8"/>
      <c r="N442" s="8"/>
      <c r="O442" s="8"/>
      <c r="P442" s="8"/>
    </row>
    <row r="443" spans="13:16" ht="15" customHeight="1">
      <c r="M443" s="8"/>
      <c r="N443" s="8"/>
      <c r="O443" s="8"/>
      <c r="P443" s="8"/>
    </row>
    <row r="444" spans="13:16" ht="15" customHeight="1">
      <c r="M444" s="8"/>
      <c r="N444" s="8"/>
      <c r="O444" s="8"/>
      <c r="P444" s="8"/>
    </row>
    <row r="445" spans="13:16" ht="15" customHeight="1">
      <c r="M445" s="8"/>
      <c r="N445" s="8"/>
      <c r="O445" s="8"/>
      <c r="P445" s="8"/>
    </row>
    <row r="446" spans="13:16" ht="15" customHeight="1">
      <c r="M446" s="8"/>
      <c r="N446" s="8"/>
      <c r="O446" s="8"/>
      <c r="P446" s="8"/>
    </row>
    <row r="447" spans="13:16" ht="15" customHeight="1">
      <c r="M447" s="8"/>
      <c r="N447" s="8"/>
      <c r="O447" s="8"/>
      <c r="P447" s="8"/>
    </row>
    <row r="448" spans="13:16" ht="15" customHeight="1">
      <c r="M448" s="8"/>
      <c r="N448" s="8"/>
      <c r="O448" s="8"/>
      <c r="P448" s="8"/>
    </row>
    <row r="449" spans="13:16" ht="15" customHeight="1">
      <c r="M449" s="8"/>
      <c r="N449" s="8"/>
      <c r="O449" s="8"/>
      <c r="P449" s="8"/>
    </row>
    <row r="450" spans="13:16" ht="15" customHeight="1">
      <c r="M450" s="8"/>
      <c r="N450" s="8"/>
      <c r="O450" s="8"/>
      <c r="P450" s="8"/>
    </row>
    <row r="451" spans="13:16" ht="15" customHeight="1">
      <c r="M451" s="8"/>
      <c r="N451" s="8"/>
      <c r="O451" s="8"/>
      <c r="P451" s="8"/>
    </row>
    <row r="452" spans="13:16" ht="15" customHeight="1">
      <c r="M452" s="8"/>
      <c r="N452" s="8"/>
      <c r="O452" s="8"/>
      <c r="P452" s="8"/>
    </row>
    <row r="453" spans="13:16" ht="15" customHeight="1">
      <c r="M453" s="8"/>
      <c r="N453" s="8"/>
      <c r="O453" s="8"/>
      <c r="P453" s="8"/>
    </row>
    <row r="454" spans="13:16" ht="15" customHeight="1">
      <c r="M454" s="8"/>
      <c r="N454" s="8"/>
      <c r="O454" s="8"/>
      <c r="P454" s="8"/>
    </row>
    <row r="455" spans="13:16" ht="15" customHeight="1">
      <c r="M455" s="8"/>
      <c r="N455" s="8"/>
      <c r="O455" s="8"/>
      <c r="P455" s="8"/>
    </row>
    <row r="456" spans="13:16" ht="15" customHeight="1">
      <c r="M456" s="8"/>
      <c r="N456" s="8"/>
      <c r="O456" s="8"/>
      <c r="P456" s="8"/>
    </row>
    <row r="457" spans="13:16" ht="15" customHeight="1">
      <c r="M457" s="8"/>
      <c r="N457" s="8"/>
      <c r="O457" s="8"/>
      <c r="P457" s="8"/>
    </row>
    <row r="458" spans="13:16" ht="15" customHeight="1">
      <c r="M458" s="8"/>
      <c r="N458" s="8"/>
      <c r="O458" s="8"/>
      <c r="P458" s="8"/>
    </row>
    <row r="459" spans="13:16" ht="15" customHeight="1">
      <c r="M459" s="8"/>
      <c r="N459" s="8"/>
      <c r="O459" s="8"/>
      <c r="P459" s="8"/>
    </row>
    <row r="460" spans="13:16" ht="15" customHeight="1">
      <c r="M460" s="8"/>
      <c r="N460" s="8"/>
      <c r="O460" s="8"/>
      <c r="P460" s="8"/>
    </row>
    <row r="461" spans="13:16" ht="15" customHeight="1">
      <c r="M461" s="8"/>
      <c r="N461" s="8"/>
      <c r="O461" s="8"/>
      <c r="P461" s="8"/>
    </row>
    <row r="462" spans="13:16" ht="15" customHeight="1">
      <c r="M462" s="8"/>
      <c r="N462" s="8"/>
      <c r="O462" s="8"/>
      <c r="P462" s="8"/>
    </row>
    <row r="463" spans="13:16" ht="15" customHeight="1">
      <c r="M463" s="8"/>
      <c r="N463" s="8"/>
      <c r="O463" s="8"/>
      <c r="P463" s="8"/>
    </row>
    <row r="464" spans="13:16" ht="15" customHeight="1">
      <c r="M464" s="8"/>
      <c r="N464" s="8"/>
      <c r="O464" s="8"/>
      <c r="P464" s="8"/>
    </row>
    <row r="465" spans="13:16" ht="15" customHeight="1">
      <c r="M465" s="8"/>
      <c r="N465" s="8"/>
      <c r="O465" s="8"/>
      <c r="P465" s="8"/>
    </row>
    <row r="466" spans="13:16" ht="15" customHeight="1">
      <c r="M466" s="8"/>
      <c r="N466" s="8"/>
      <c r="O466" s="8"/>
      <c r="P466" s="8"/>
    </row>
    <row r="467" spans="13:16" ht="15" customHeight="1">
      <c r="M467" s="8"/>
      <c r="N467" s="8"/>
      <c r="O467" s="8"/>
      <c r="P467" s="8"/>
    </row>
    <row r="468" spans="13:16" ht="15" customHeight="1">
      <c r="M468" s="8"/>
      <c r="N468" s="8"/>
      <c r="O468" s="8"/>
      <c r="P468" s="8"/>
    </row>
    <row r="469" spans="13:16" ht="15" customHeight="1">
      <c r="M469" s="8"/>
      <c r="N469" s="8"/>
      <c r="O469" s="8"/>
      <c r="P469" s="8"/>
    </row>
    <row r="470" spans="13:16" ht="15" customHeight="1">
      <c r="M470" s="8"/>
      <c r="N470" s="8"/>
      <c r="O470" s="8"/>
      <c r="P470" s="8"/>
    </row>
    <row r="471" spans="13:16" ht="15" customHeight="1">
      <c r="M471" s="8"/>
      <c r="N471" s="8"/>
      <c r="O471" s="8"/>
      <c r="P471" s="8"/>
    </row>
    <row r="472" spans="13:16" ht="15" customHeight="1">
      <c r="M472" s="8"/>
      <c r="N472" s="8"/>
      <c r="O472" s="8"/>
      <c r="P472" s="8"/>
    </row>
    <row r="473" spans="13:16" ht="15" customHeight="1">
      <c r="M473" s="8"/>
      <c r="N473" s="8"/>
      <c r="O473" s="8"/>
      <c r="P473" s="8"/>
    </row>
    <row r="474" spans="13:16" ht="15" customHeight="1">
      <c r="M474" s="8"/>
      <c r="N474" s="8"/>
      <c r="O474" s="8"/>
      <c r="P474" s="8"/>
    </row>
    <row r="475" spans="13:16" ht="15" customHeight="1">
      <c r="M475" s="8"/>
      <c r="N475" s="8"/>
      <c r="O475" s="8"/>
      <c r="P475" s="8"/>
    </row>
    <row r="476" spans="13:16" ht="15" customHeight="1">
      <c r="M476" s="8"/>
      <c r="N476" s="8"/>
      <c r="O476" s="8"/>
      <c r="P476" s="8"/>
    </row>
    <row r="477" spans="13:16" ht="15" customHeight="1">
      <c r="M477" s="8"/>
      <c r="N477" s="8"/>
      <c r="O477" s="8"/>
      <c r="P477" s="8"/>
    </row>
    <row r="478" spans="13:16" ht="15" customHeight="1">
      <c r="M478" s="8"/>
      <c r="N478" s="8"/>
      <c r="O478" s="8"/>
      <c r="P478" s="8"/>
    </row>
    <row r="479" spans="13:16" ht="15" customHeight="1">
      <c r="M479" s="8"/>
      <c r="N479" s="8"/>
      <c r="O479" s="8"/>
      <c r="P479" s="8"/>
    </row>
    <row r="480" spans="13:16" ht="15" customHeight="1">
      <c r="M480" s="8"/>
      <c r="N480" s="8"/>
      <c r="O480" s="8"/>
      <c r="P480" s="8"/>
    </row>
    <row r="481" spans="13:16" ht="15" customHeight="1">
      <c r="M481" s="8"/>
      <c r="N481" s="8"/>
      <c r="O481" s="8"/>
      <c r="P481" s="8"/>
    </row>
    <row r="482" spans="13:16" ht="15" customHeight="1">
      <c r="M482" s="8"/>
      <c r="N482" s="8"/>
      <c r="O482" s="8"/>
      <c r="P482" s="8"/>
    </row>
    <row r="483" spans="13:16" ht="15" customHeight="1">
      <c r="M483" s="8"/>
      <c r="N483" s="8"/>
      <c r="O483" s="8"/>
      <c r="P483" s="8"/>
    </row>
    <row r="484" spans="13:16" ht="15" customHeight="1">
      <c r="M484" s="8"/>
      <c r="N484" s="8"/>
      <c r="O484" s="8"/>
      <c r="P484" s="8"/>
    </row>
    <row r="485" spans="13:16" ht="15" customHeight="1">
      <c r="M485" s="8"/>
      <c r="N485" s="8"/>
      <c r="O485" s="8"/>
      <c r="P485" s="8"/>
    </row>
    <row r="486" spans="13:16" ht="15" customHeight="1">
      <c r="M486" s="8"/>
      <c r="N486" s="8"/>
      <c r="O486" s="8"/>
      <c r="P486" s="8"/>
    </row>
    <row r="487" spans="13:16" ht="15" customHeight="1">
      <c r="M487" s="8"/>
      <c r="N487" s="8"/>
      <c r="O487" s="8"/>
      <c r="P487" s="8"/>
    </row>
    <row r="488" spans="13:16" ht="15" customHeight="1">
      <c r="M488" s="8"/>
      <c r="N488" s="8"/>
      <c r="O488" s="8"/>
      <c r="P488" s="8"/>
    </row>
    <row r="489" spans="13:16" ht="15" customHeight="1">
      <c r="M489" s="8"/>
      <c r="N489" s="8"/>
      <c r="O489" s="8"/>
      <c r="P489" s="8"/>
    </row>
    <row r="490" spans="13:16" ht="15" customHeight="1">
      <c r="M490" s="8"/>
      <c r="N490" s="8"/>
      <c r="O490" s="8"/>
      <c r="P490" s="8"/>
    </row>
    <row r="491" spans="13:16" ht="15" customHeight="1">
      <c r="M491" s="8"/>
      <c r="N491" s="8"/>
      <c r="O491" s="8"/>
      <c r="P491" s="8"/>
    </row>
    <row r="492" spans="13:16" ht="15" customHeight="1">
      <c r="M492" s="8"/>
      <c r="N492" s="8"/>
      <c r="O492" s="8"/>
      <c r="P492" s="8"/>
    </row>
    <row r="493" spans="13:16" ht="15" customHeight="1">
      <c r="M493" s="8"/>
      <c r="N493" s="8"/>
      <c r="O493" s="8"/>
      <c r="P493" s="8"/>
    </row>
    <row r="494" spans="13:16" ht="15" customHeight="1">
      <c r="M494" s="8"/>
      <c r="N494" s="8"/>
      <c r="O494" s="8"/>
      <c r="P494" s="8"/>
    </row>
    <row r="495" spans="13:16" ht="15" customHeight="1">
      <c r="M495" s="8"/>
      <c r="N495" s="8"/>
      <c r="O495" s="8"/>
      <c r="P495" s="8"/>
    </row>
    <row r="496" spans="13:16" ht="15" customHeight="1">
      <c r="M496" s="8"/>
      <c r="N496" s="8"/>
      <c r="O496" s="8"/>
      <c r="P496" s="8"/>
    </row>
    <row r="497" spans="13:16" ht="15" customHeight="1">
      <c r="M497" s="8"/>
      <c r="N497" s="8"/>
      <c r="O497" s="8"/>
      <c r="P497" s="8"/>
    </row>
    <row r="498" spans="13:16" ht="15" customHeight="1">
      <c r="M498" s="8"/>
      <c r="N498" s="8"/>
      <c r="O498" s="8"/>
      <c r="P498" s="8"/>
    </row>
    <row r="499" spans="13:16" ht="15" customHeight="1">
      <c r="M499" s="8"/>
      <c r="N499" s="8"/>
      <c r="O499" s="8"/>
      <c r="P499" s="8"/>
    </row>
    <row r="500" spans="13:16" ht="15" customHeight="1">
      <c r="M500" s="8"/>
      <c r="N500" s="8"/>
      <c r="O500" s="8"/>
      <c r="P500" s="8"/>
    </row>
    <row r="501" spans="13:16" ht="15" customHeight="1">
      <c r="M501" s="8"/>
      <c r="N501" s="8"/>
      <c r="O501" s="8"/>
      <c r="P501" s="8"/>
    </row>
    <row r="502" spans="13:16" ht="15" customHeight="1">
      <c r="M502" s="8"/>
      <c r="N502" s="8"/>
      <c r="O502" s="8"/>
      <c r="P502" s="8"/>
    </row>
    <row r="503" spans="13:16" ht="15" customHeight="1">
      <c r="M503" s="8"/>
      <c r="N503" s="8"/>
      <c r="O503" s="8"/>
      <c r="P503" s="8"/>
    </row>
    <row r="504" spans="13:16" ht="15" customHeight="1">
      <c r="M504" s="8"/>
      <c r="N504" s="8"/>
      <c r="O504" s="8"/>
      <c r="P504" s="8"/>
    </row>
    <row r="505" spans="13:16" ht="15" customHeight="1">
      <c r="M505" s="8"/>
      <c r="N505" s="8"/>
      <c r="O505" s="8"/>
      <c r="P505" s="8"/>
    </row>
    <row r="506" spans="13:16" ht="15" customHeight="1">
      <c r="M506" s="8"/>
      <c r="N506" s="8"/>
      <c r="O506" s="8"/>
      <c r="P506" s="8"/>
    </row>
    <row r="507" spans="13:16" ht="15" customHeight="1">
      <c r="M507" s="8"/>
      <c r="N507" s="8"/>
      <c r="O507" s="8"/>
      <c r="P507" s="8"/>
    </row>
    <row r="508" spans="13:16" ht="15" customHeight="1">
      <c r="M508" s="8"/>
      <c r="N508" s="8"/>
      <c r="O508" s="8"/>
      <c r="P508" s="8"/>
    </row>
    <row r="509" spans="13:16" ht="15" customHeight="1">
      <c r="M509" s="8"/>
      <c r="N509" s="8"/>
      <c r="O509" s="8"/>
      <c r="P509" s="8"/>
    </row>
    <row r="510" spans="13:16" ht="15" customHeight="1">
      <c r="M510" s="8"/>
      <c r="N510" s="8"/>
      <c r="O510" s="8"/>
      <c r="P510" s="8"/>
    </row>
    <row r="511" spans="13:16" ht="15" customHeight="1">
      <c r="M511" s="8"/>
      <c r="N511" s="8"/>
      <c r="O511" s="8"/>
      <c r="P511" s="8"/>
    </row>
    <row r="512" spans="13:16" ht="15" customHeight="1">
      <c r="M512" s="8"/>
      <c r="N512" s="8"/>
      <c r="O512" s="8"/>
      <c r="P512" s="8"/>
    </row>
    <row r="513" spans="13:16" ht="15" customHeight="1">
      <c r="M513" s="8"/>
      <c r="N513" s="8"/>
      <c r="O513" s="8"/>
      <c r="P513" s="8"/>
    </row>
    <row r="514" spans="13:16" ht="15" customHeight="1">
      <c r="M514" s="8"/>
      <c r="N514" s="8"/>
      <c r="O514" s="8"/>
      <c r="P514" s="8"/>
    </row>
    <row r="515" spans="13:16" ht="15" customHeight="1">
      <c r="M515" s="8"/>
      <c r="N515" s="8"/>
      <c r="O515" s="8"/>
      <c r="P515" s="8"/>
    </row>
    <row r="516" spans="13:16" ht="15" customHeight="1">
      <c r="M516" s="8"/>
      <c r="N516" s="8"/>
      <c r="O516" s="8"/>
      <c r="P516" s="8"/>
    </row>
    <row r="517" spans="13:16" ht="15" customHeight="1">
      <c r="M517" s="8"/>
      <c r="N517" s="8"/>
      <c r="O517" s="8"/>
      <c r="P517" s="8"/>
    </row>
    <row r="518" spans="13:16" ht="15" customHeight="1">
      <c r="M518" s="8"/>
      <c r="N518" s="8"/>
      <c r="O518" s="8"/>
      <c r="P518" s="8"/>
    </row>
    <row r="519" spans="13:16" ht="15" customHeight="1">
      <c r="M519" s="8"/>
      <c r="N519" s="8"/>
      <c r="O519" s="8"/>
      <c r="P519" s="8"/>
    </row>
    <row r="520" spans="13:16" ht="15" customHeight="1">
      <c r="M520" s="8"/>
      <c r="N520" s="8"/>
      <c r="O520" s="8"/>
      <c r="P520" s="8"/>
    </row>
    <row r="521" spans="13:16" ht="15" customHeight="1">
      <c r="M521" s="8"/>
      <c r="N521" s="8"/>
      <c r="O521" s="8"/>
      <c r="P521" s="8"/>
    </row>
    <row r="522" spans="13:16" ht="15" customHeight="1">
      <c r="M522" s="8"/>
      <c r="N522" s="8"/>
      <c r="O522" s="8"/>
      <c r="P522" s="8"/>
    </row>
    <row r="523" spans="13:16" ht="15" customHeight="1">
      <c r="M523" s="8"/>
      <c r="N523" s="8"/>
      <c r="O523" s="8"/>
      <c r="P523" s="8"/>
    </row>
    <row r="524" spans="13:16" ht="15" customHeight="1">
      <c r="M524" s="8"/>
      <c r="N524" s="8"/>
      <c r="O524" s="8"/>
      <c r="P524" s="8"/>
    </row>
    <row r="525" spans="13:16" ht="15" customHeight="1">
      <c r="M525" s="8"/>
      <c r="N525" s="8"/>
      <c r="O525" s="8"/>
      <c r="P525" s="8"/>
    </row>
    <row r="526" spans="13:16" ht="15" customHeight="1">
      <c r="M526" s="8"/>
      <c r="N526" s="8"/>
      <c r="O526" s="8"/>
      <c r="P526" s="8"/>
    </row>
    <row r="527" spans="13:16" ht="15" customHeight="1">
      <c r="M527" s="8"/>
      <c r="N527" s="8"/>
      <c r="O527" s="8"/>
      <c r="P527" s="8"/>
    </row>
    <row r="528" spans="13:16" ht="15" customHeight="1">
      <c r="M528" s="8"/>
      <c r="N528" s="8"/>
      <c r="O528" s="8"/>
      <c r="P528" s="8"/>
    </row>
    <row r="529" spans="13:16" ht="15" customHeight="1">
      <c r="M529" s="8"/>
      <c r="N529" s="8"/>
      <c r="O529" s="8"/>
      <c r="P529" s="8"/>
    </row>
    <row r="530" spans="13:16" ht="15" customHeight="1">
      <c r="M530" s="8"/>
      <c r="N530" s="8"/>
      <c r="O530" s="8"/>
      <c r="P530" s="8"/>
    </row>
    <row r="531" spans="13:16" ht="15" customHeight="1">
      <c r="M531" s="8"/>
      <c r="N531" s="8"/>
      <c r="O531" s="8"/>
      <c r="P531" s="8"/>
    </row>
    <row r="532" spans="13:16" ht="15" customHeight="1">
      <c r="M532" s="8"/>
      <c r="N532" s="8"/>
      <c r="O532" s="8"/>
      <c r="P532" s="8"/>
    </row>
    <row r="533" spans="13:16" ht="15" customHeight="1">
      <c r="M533" s="8"/>
      <c r="N533" s="8"/>
      <c r="O533" s="8"/>
      <c r="P533" s="8"/>
    </row>
    <row r="534" spans="13:16" ht="15" customHeight="1">
      <c r="M534" s="8"/>
      <c r="N534" s="8"/>
      <c r="O534" s="8"/>
      <c r="P534" s="8"/>
    </row>
    <row r="535" spans="13:16" ht="15" customHeight="1">
      <c r="M535" s="8"/>
      <c r="N535" s="8"/>
      <c r="O535" s="8"/>
      <c r="P535" s="8"/>
    </row>
    <row r="536" spans="13:16" ht="15" customHeight="1">
      <c r="M536" s="8"/>
      <c r="N536" s="8"/>
      <c r="O536" s="8"/>
      <c r="P536" s="8"/>
    </row>
    <row r="537" spans="13:16" ht="15" customHeight="1">
      <c r="M537" s="8"/>
      <c r="N537" s="8"/>
      <c r="O537" s="8"/>
      <c r="P537" s="8"/>
    </row>
    <row r="538" spans="13:16" ht="15" customHeight="1">
      <c r="M538" s="8"/>
      <c r="N538" s="8"/>
      <c r="O538" s="8"/>
      <c r="P538" s="8"/>
    </row>
    <row r="539" spans="13:16" ht="15" customHeight="1">
      <c r="M539" s="8"/>
      <c r="N539" s="8"/>
      <c r="O539" s="8"/>
      <c r="P539" s="8"/>
    </row>
    <row r="540" spans="13:16" ht="15" customHeight="1">
      <c r="M540" s="8"/>
      <c r="N540" s="8"/>
      <c r="O540" s="8"/>
      <c r="P540" s="8"/>
    </row>
    <row r="541" spans="13:16" ht="15" customHeight="1">
      <c r="M541" s="8"/>
      <c r="N541" s="8"/>
      <c r="O541" s="8"/>
      <c r="P541" s="8"/>
    </row>
    <row r="542" spans="13:16" ht="15" customHeight="1">
      <c r="M542" s="8"/>
      <c r="N542" s="8"/>
      <c r="O542" s="8"/>
      <c r="P542" s="8"/>
    </row>
    <row r="543" spans="13:16" ht="15" customHeight="1">
      <c r="M543" s="8"/>
      <c r="N543" s="8"/>
      <c r="O543" s="8"/>
      <c r="P543" s="8"/>
    </row>
    <row r="544" spans="13:16" ht="15" customHeight="1">
      <c r="M544" s="8"/>
      <c r="N544" s="8"/>
      <c r="O544" s="8"/>
      <c r="P544" s="8"/>
    </row>
    <row r="545" spans="13:16" ht="15" customHeight="1">
      <c r="M545" s="8"/>
      <c r="N545" s="8"/>
      <c r="O545" s="8"/>
      <c r="P545" s="8"/>
    </row>
    <row r="546" spans="13:16" ht="15" customHeight="1">
      <c r="M546" s="8"/>
      <c r="N546" s="8"/>
      <c r="O546" s="8"/>
      <c r="P546" s="8"/>
    </row>
    <row r="547" spans="13:16" ht="15" customHeight="1">
      <c r="M547" s="8"/>
      <c r="N547" s="8"/>
      <c r="O547" s="8"/>
      <c r="P547" s="8"/>
    </row>
    <row r="548" spans="13:16" ht="15" customHeight="1">
      <c r="M548" s="8"/>
      <c r="N548" s="8"/>
      <c r="O548" s="8"/>
      <c r="P548" s="8"/>
    </row>
    <row r="549" spans="13:16" ht="15" customHeight="1">
      <c r="M549" s="8"/>
      <c r="N549" s="8"/>
      <c r="O549" s="8"/>
      <c r="P549" s="8"/>
    </row>
    <row r="550" spans="13:16" ht="15" customHeight="1">
      <c r="M550" s="8"/>
      <c r="N550" s="8"/>
      <c r="O550" s="8"/>
      <c r="P550" s="8"/>
    </row>
    <row r="551" spans="13:16" ht="15" customHeight="1">
      <c r="M551" s="8"/>
      <c r="N551" s="8"/>
      <c r="O551" s="8"/>
      <c r="P551" s="8"/>
    </row>
    <row r="552" spans="13:16" ht="15" customHeight="1">
      <c r="M552" s="8"/>
      <c r="N552" s="8"/>
      <c r="O552" s="8"/>
      <c r="P552" s="8"/>
    </row>
    <row r="553" spans="13:16" ht="15" customHeight="1">
      <c r="M553" s="8"/>
      <c r="N553" s="8"/>
      <c r="O553" s="8"/>
      <c r="P553" s="8"/>
    </row>
    <row r="554" spans="13:16" ht="15" customHeight="1">
      <c r="M554" s="8"/>
      <c r="N554" s="8"/>
      <c r="O554" s="8"/>
      <c r="P554" s="8"/>
    </row>
    <row r="555" spans="13:16" ht="15" customHeight="1">
      <c r="M555" s="8"/>
      <c r="N555" s="8"/>
      <c r="O555" s="8"/>
      <c r="P555" s="8"/>
    </row>
    <row r="556" spans="13:16" ht="15" customHeight="1">
      <c r="M556" s="8"/>
      <c r="N556" s="8"/>
      <c r="O556" s="8"/>
      <c r="P556" s="8"/>
    </row>
    <row r="557" spans="13:16" ht="15" customHeight="1">
      <c r="M557" s="8"/>
      <c r="N557" s="8"/>
      <c r="O557" s="8"/>
      <c r="P557" s="8"/>
    </row>
    <row r="558" spans="13:16" ht="15" customHeight="1">
      <c r="M558" s="8"/>
      <c r="N558" s="8"/>
      <c r="O558" s="8"/>
      <c r="P558" s="8"/>
    </row>
    <row r="559" spans="13:16" ht="15" customHeight="1">
      <c r="M559" s="8"/>
      <c r="N559" s="8"/>
      <c r="O559" s="8"/>
      <c r="P559" s="8"/>
    </row>
    <row r="560" spans="13:16" ht="15" customHeight="1">
      <c r="M560" s="8"/>
      <c r="N560" s="8"/>
      <c r="O560" s="8"/>
      <c r="P560" s="8"/>
    </row>
    <row r="561" spans="13:16" ht="15" customHeight="1">
      <c r="M561" s="8"/>
      <c r="N561" s="8"/>
      <c r="O561" s="8"/>
      <c r="P561" s="8"/>
    </row>
    <row r="562" spans="13:16" ht="15" customHeight="1">
      <c r="M562" s="8"/>
      <c r="N562" s="8"/>
      <c r="O562" s="8"/>
      <c r="P562" s="8"/>
    </row>
    <row r="563" spans="13:16" ht="15" customHeight="1">
      <c r="M563" s="8"/>
      <c r="N563" s="8"/>
      <c r="O563" s="8"/>
      <c r="P563" s="8"/>
    </row>
    <row r="564" spans="13:16" ht="15" customHeight="1">
      <c r="M564" s="8"/>
      <c r="N564" s="8"/>
      <c r="O564" s="8"/>
      <c r="P564" s="8"/>
    </row>
    <row r="565" spans="13:16" ht="15" customHeight="1">
      <c r="M565" s="8"/>
      <c r="N565" s="8"/>
      <c r="O565" s="8"/>
      <c r="P565" s="8"/>
    </row>
    <row r="566" spans="13:16" ht="15" customHeight="1">
      <c r="M566" s="8"/>
      <c r="N566" s="8"/>
      <c r="O566" s="8"/>
      <c r="P566" s="8"/>
    </row>
    <row r="567" spans="13:16" ht="15" customHeight="1">
      <c r="M567" s="8"/>
      <c r="N567" s="8"/>
      <c r="O567" s="8"/>
      <c r="P567" s="8"/>
    </row>
    <row r="568" spans="13:16" ht="15" customHeight="1">
      <c r="M568" s="8"/>
      <c r="N568" s="8"/>
      <c r="O568" s="8"/>
      <c r="P568" s="8"/>
    </row>
    <row r="569" spans="13:16" ht="15" customHeight="1">
      <c r="M569" s="8"/>
      <c r="N569" s="8"/>
      <c r="O569" s="8"/>
      <c r="P569" s="8"/>
    </row>
    <row r="570" spans="13:16" ht="15" customHeight="1">
      <c r="M570" s="8"/>
      <c r="N570" s="8"/>
      <c r="O570" s="8"/>
      <c r="P570" s="8"/>
    </row>
    <row r="571" spans="13:16" ht="15" customHeight="1">
      <c r="M571" s="8"/>
      <c r="N571" s="8"/>
      <c r="O571" s="8"/>
      <c r="P571" s="8"/>
    </row>
    <row r="572" spans="13:16" ht="15" customHeight="1">
      <c r="M572" s="8"/>
      <c r="N572" s="8"/>
      <c r="O572" s="8"/>
      <c r="P572" s="8"/>
    </row>
    <row r="573" spans="13:16" ht="15" customHeight="1">
      <c r="M573" s="8"/>
      <c r="N573" s="8"/>
      <c r="O573" s="8"/>
      <c r="P573" s="8"/>
    </row>
    <row r="574" spans="13:16" ht="15" customHeight="1">
      <c r="M574" s="8"/>
      <c r="N574" s="8"/>
      <c r="O574" s="8"/>
      <c r="P574" s="8"/>
    </row>
    <row r="575" spans="13:16" ht="15" customHeight="1">
      <c r="M575" s="8"/>
      <c r="N575" s="8"/>
      <c r="O575" s="8"/>
      <c r="P575" s="8"/>
    </row>
    <row r="576" spans="13:16" ht="15" customHeight="1">
      <c r="M576" s="8"/>
      <c r="N576" s="8"/>
      <c r="O576" s="8"/>
      <c r="P576" s="8"/>
    </row>
    <row r="577" spans="13:16" ht="15" customHeight="1">
      <c r="M577" s="8"/>
      <c r="N577" s="8"/>
      <c r="O577" s="8"/>
      <c r="P577" s="8"/>
    </row>
    <row r="578" spans="13:16" ht="15" customHeight="1">
      <c r="M578" s="8"/>
      <c r="N578" s="8"/>
      <c r="O578" s="8"/>
      <c r="P578" s="8"/>
    </row>
    <row r="579" spans="13:16" ht="15" customHeight="1">
      <c r="M579" s="8"/>
      <c r="N579" s="8"/>
      <c r="O579" s="8"/>
      <c r="P579" s="8"/>
    </row>
    <row r="580" spans="13:16" ht="15" customHeight="1">
      <c r="M580" s="8"/>
      <c r="N580" s="8"/>
      <c r="O580" s="8"/>
      <c r="P580" s="8"/>
    </row>
    <row r="581" spans="13:16" ht="15" customHeight="1">
      <c r="M581" s="8"/>
      <c r="N581" s="8"/>
      <c r="O581" s="8"/>
      <c r="P581" s="8"/>
    </row>
    <row r="582" spans="13:16" ht="15" customHeight="1">
      <c r="M582" s="8"/>
      <c r="N582" s="8"/>
      <c r="O582" s="8"/>
      <c r="P582" s="8"/>
    </row>
    <row r="583" spans="13:16" ht="15" customHeight="1">
      <c r="M583" s="8"/>
      <c r="N583" s="8"/>
      <c r="O583" s="8"/>
      <c r="P583" s="8"/>
    </row>
    <row r="584" spans="13:16" ht="15" customHeight="1">
      <c r="M584" s="8"/>
      <c r="N584" s="8"/>
      <c r="O584" s="8"/>
      <c r="P584" s="8"/>
    </row>
    <row r="585" spans="13:16" ht="15" customHeight="1">
      <c r="M585" s="8"/>
      <c r="N585" s="8"/>
      <c r="O585" s="8"/>
      <c r="P585" s="8"/>
    </row>
    <row r="586" spans="13:16" ht="15" customHeight="1">
      <c r="M586" s="8"/>
      <c r="N586" s="8"/>
      <c r="O586" s="8"/>
      <c r="P586" s="8"/>
    </row>
    <row r="587" spans="13:16" ht="15" customHeight="1">
      <c r="M587" s="8"/>
      <c r="N587" s="8"/>
      <c r="O587" s="8"/>
      <c r="P587" s="8"/>
    </row>
    <row r="588" spans="13:16" ht="15" customHeight="1">
      <c r="M588" s="8"/>
      <c r="N588" s="8"/>
      <c r="O588" s="8"/>
      <c r="P588" s="8"/>
    </row>
    <row r="589" spans="13:16" ht="15" customHeight="1">
      <c r="M589" s="8"/>
      <c r="N589" s="8"/>
      <c r="O589" s="8"/>
      <c r="P589" s="8"/>
    </row>
    <row r="590" spans="13:16" ht="15" customHeight="1">
      <c r="M590" s="8"/>
      <c r="N590" s="8"/>
      <c r="O590" s="8"/>
      <c r="P590" s="8"/>
    </row>
    <row r="591" spans="13:16" ht="15" customHeight="1">
      <c r="M591" s="8"/>
      <c r="N591" s="8"/>
      <c r="O591" s="8"/>
      <c r="P591" s="8"/>
    </row>
    <row r="592" spans="13:16" ht="15" customHeight="1">
      <c r="M592" s="8"/>
      <c r="N592" s="8"/>
      <c r="O592" s="8"/>
      <c r="P592" s="8"/>
    </row>
    <row r="593" spans="13:16" ht="15" customHeight="1">
      <c r="M593" s="8"/>
      <c r="N593" s="8"/>
      <c r="O593" s="8"/>
      <c r="P593" s="8"/>
    </row>
    <row r="594" spans="13:16" ht="15" customHeight="1">
      <c r="M594" s="8"/>
      <c r="N594" s="8"/>
      <c r="O594" s="8"/>
      <c r="P594" s="8"/>
    </row>
    <row r="595" spans="13:16" ht="15" customHeight="1">
      <c r="M595" s="8"/>
      <c r="N595" s="8"/>
      <c r="O595" s="8"/>
      <c r="P595" s="8"/>
    </row>
    <row r="596" spans="13:16" ht="15" customHeight="1">
      <c r="M596" s="8"/>
      <c r="N596" s="8"/>
      <c r="O596" s="8"/>
      <c r="P596" s="8"/>
    </row>
    <row r="597" spans="13:16" ht="15" customHeight="1">
      <c r="M597" s="8"/>
      <c r="N597" s="8"/>
      <c r="O597" s="8"/>
      <c r="P597" s="8"/>
    </row>
    <row r="598" spans="13:16" ht="15" customHeight="1">
      <c r="M598" s="8"/>
      <c r="N598" s="8"/>
      <c r="O598" s="8"/>
      <c r="P598" s="8"/>
    </row>
    <row r="599" spans="13:16" ht="15" customHeight="1">
      <c r="M599" s="8"/>
      <c r="N599" s="8"/>
      <c r="O599" s="8"/>
      <c r="P599" s="8"/>
    </row>
    <row r="600" spans="13:16" ht="15" customHeight="1">
      <c r="M600" s="8"/>
      <c r="N600" s="8"/>
      <c r="O600" s="8"/>
      <c r="P600" s="8"/>
    </row>
    <row r="601" spans="13:16" ht="15" customHeight="1">
      <c r="M601" s="8"/>
      <c r="N601" s="8"/>
      <c r="O601" s="8"/>
      <c r="P601" s="8"/>
    </row>
    <row r="602" spans="13:16" ht="15" customHeight="1">
      <c r="M602" s="8"/>
      <c r="N602" s="8"/>
      <c r="O602" s="8"/>
      <c r="P602" s="8"/>
    </row>
    <row r="603" spans="13:16" ht="15" customHeight="1">
      <c r="M603" s="8"/>
      <c r="N603" s="8"/>
      <c r="O603" s="8"/>
      <c r="P603" s="8"/>
    </row>
    <row r="604" spans="13:16" ht="15" customHeight="1">
      <c r="M604" s="8"/>
      <c r="N604" s="8"/>
      <c r="O604" s="8"/>
      <c r="P604" s="8"/>
    </row>
    <row r="605" spans="13:16" ht="15" customHeight="1">
      <c r="M605" s="8"/>
      <c r="N605" s="8"/>
      <c r="O605" s="8"/>
      <c r="P605" s="8"/>
    </row>
    <row r="606" spans="13:16" ht="15" customHeight="1">
      <c r="M606" s="8"/>
      <c r="N606" s="8"/>
      <c r="O606" s="8"/>
      <c r="P606" s="8"/>
    </row>
    <row r="607" spans="13:16" ht="15" customHeight="1">
      <c r="M607" s="8"/>
      <c r="N607" s="8"/>
      <c r="O607" s="8"/>
      <c r="P607" s="8"/>
    </row>
    <row r="608" spans="13:16" ht="15" customHeight="1">
      <c r="M608" s="8"/>
      <c r="N608" s="8"/>
      <c r="O608" s="8"/>
      <c r="P608" s="8"/>
    </row>
    <row r="609" spans="13:16" ht="15" customHeight="1">
      <c r="M609" s="8"/>
      <c r="N609" s="8"/>
      <c r="O609" s="8"/>
      <c r="P609" s="8"/>
    </row>
    <row r="610" spans="13:16" ht="15" customHeight="1">
      <c r="M610" s="8"/>
      <c r="N610" s="8"/>
      <c r="O610" s="8"/>
      <c r="P610" s="8"/>
    </row>
    <row r="611" spans="13:16" ht="15" customHeight="1">
      <c r="M611" s="8"/>
      <c r="N611" s="8"/>
      <c r="O611" s="8"/>
      <c r="P611" s="8"/>
    </row>
    <row r="612" spans="13:16" ht="15" customHeight="1">
      <c r="M612" s="8"/>
      <c r="N612" s="8"/>
      <c r="O612" s="8"/>
      <c r="P612" s="8"/>
    </row>
    <row r="613" spans="13:16" ht="15" customHeight="1">
      <c r="M613" s="8"/>
      <c r="N613" s="8"/>
      <c r="O613" s="8"/>
      <c r="P613" s="8"/>
    </row>
    <row r="614" spans="13:16" ht="15" customHeight="1">
      <c r="M614" s="8"/>
      <c r="N614" s="8"/>
      <c r="O614" s="8"/>
      <c r="P614" s="8"/>
    </row>
    <row r="615" spans="13:16" ht="15" customHeight="1">
      <c r="M615" s="8"/>
      <c r="N615" s="8"/>
      <c r="O615" s="8"/>
      <c r="P615" s="8"/>
    </row>
    <row r="616" spans="13:16" ht="15" customHeight="1">
      <c r="M616" s="8"/>
      <c r="N616" s="8"/>
      <c r="O616" s="8"/>
      <c r="P616" s="8"/>
    </row>
    <row r="617" spans="13:16" ht="15" customHeight="1">
      <c r="M617" s="8"/>
      <c r="N617" s="8"/>
      <c r="O617" s="8"/>
      <c r="P617" s="8"/>
    </row>
    <row r="618" spans="13:16" ht="15" customHeight="1">
      <c r="M618" s="8"/>
      <c r="N618" s="8"/>
      <c r="O618" s="8"/>
      <c r="P618" s="8"/>
    </row>
    <row r="619" spans="13:16" ht="15" customHeight="1">
      <c r="M619" s="8"/>
      <c r="N619" s="8"/>
      <c r="O619" s="8"/>
      <c r="P619" s="8"/>
    </row>
    <row r="620" spans="13:16" ht="15" customHeight="1">
      <c r="M620" s="8"/>
      <c r="N620" s="8"/>
      <c r="O620" s="8"/>
      <c r="P620" s="8"/>
    </row>
    <row r="621" spans="13:16" ht="15" customHeight="1">
      <c r="M621" s="8"/>
      <c r="N621" s="8"/>
      <c r="O621" s="8"/>
      <c r="P621" s="8"/>
    </row>
    <row r="622" spans="13:16" ht="15" customHeight="1">
      <c r="M622" s="8"/>
      <c r="N622" s="8"/>
      <c r="O622" s="8"/>
      <c r="P622" s="8"/>
    </row>
    <row r="623" spans="13:16" ht="15" customHeight="1">
      <c r="M623" s="8"/>
      <c r="N623" s="8"/>
      <c r="O623" s="8"/>
      <c r="P623" s="8"/>
    </row>
    <row r="624" spans="13:16" ht="15" customHeight="1">
      <c r="M624" s="8"/>
      <c r="N624" s="8"/>
      <c r="O624" s="8"/>
      <c r="P624" s="8"/>
    </row>
    <row r="625" spans="13:16" ht="15" customHeight="1">
      <c r="M625" s="8"/>
      <c r="N625" s="8"/>
      <c r="O625" s="8"/>
      <c r="P625" s="8"/>
    </row>
    <row r="626" spans="13:16" ht="15" customHeight="1">
      <c r="M626" s="8"/>
      <c r="N626" s="8"/>
      <c r="O626" s="8"/>
      <c r="P626" s="8"/>
    </row>
    <row r="627" spans="13:16" ht="15" customHeight="1">
      <c r="M627" s="8"/>
      <c r="N627" s="8"/>
      <c r="O627" s="8"/>
      <c r="P627" s="8"/>
    </row>
    <row r="628" spans="13:16" ht="15" customHeight="1">
      <c r="M628" s="8"/>
      <c r="N628" s="8"/>
      <c r="O628" s="8"/>
      <c r="P628" s="8"/>
    </row>
    <row r="629" spans="13:16" ht="15" customHeight="1">
      <c r="M629" s="8"/>
      <c r="N629" s="8"/>
      <c r="O629" s="8"/>
      <c r="P629" s="8"/>
    </row>
    <row r="630" spans="13:16" ht="15" customHeight="1">
      <c r="M630" s="8"/>
      <c r="N630" s="8"/>
      <c r="O630" s="8"/>
      <c r="P630" s="8"/>
    </row>
    <row r="631" spans="13:16" ht="15" customHeight="1">
      <c r="M631" s="8"/>
      <c r="N631" s="8"/>
      <c r="O631" s="8"/>
      <c r="P631" s="8"/>
    </row>
    <row r="632" spans="13:16" ht="15" customHeight="1">
      <c r="M632" s="8"/>
      <c r="N632" s="8"/>
      <c r="O632" s="8"/>
      <c r="P632" s="8"/>
    </row>
    <row r="633" spans="13:16" ht="15" customHeight="1">
      <c r="M633" s="8"/>
      <c r="N633" s="8"/>
      <c r="O633" s="8"/>
      <c r="P633" s="8"/>
    </row>
    <row r="634" spans="13:16" ht="15" customHeight="1">
      <c r="M634" s="8"/>
      <c r="N634" s="8"/>
      <c r="O634" s="8"/>
      <c r="P634" s="8"/>
    </row>
    <row r="635" spans="13:16" ht="15" customHeight="1">
      <c r="M635" s="8"/>
      <c r="N635" s="8"/>
      <c r="O635" s="8"/>
      <c r="P635" s="8"/>
    </row>
    <row r="636" spans="13:16" ht="15" customHeight="1">
      <c r="M636" s="8"/>
      <c r="N636" s="8"/>
      <c r="O636" s="8"/>
      <c r="P636" s="8"/>
    </row>
    <row r="637" spans="13:16" ht="15" customHeight="1">
      <c r="M637" s="8"/>
      <c r="N637" s="8"/>
      <c r="O637" s="8"/>
      <c r="P637" s="8"/>
    </row>
    <row r="638" spans="13:16" ht="15" customHeight="1">
      <c r="M638" s="8"/>
      <c r="N638" s="8"/>
      <c r="O638" s="8"/>
      <c r="P638" s="8"/>
    </row>
    <row r="639" spans="13:16" ht="15" customHeight="1">
      <c r="M639" s="8"/>
      <c r="N639" s="8"/>
      <c r="O639" s="8"/>
      <c r="P639" s="8"/>
    </row>
    <row r="640" spans="13:16" ht="15" customHeight="1">
      <c r="M640" s="8"/>
      <c r="N640" s="8"/>
      <c r="O640" s="8"/>
      <c r="P640" s="8"/>
    </row>
    <row r="641" spans="13:16" ht="15" customHeight="1">
      <c r="M641" s="8"/>
      <c r="N641" s="8"/>
      <c r="O641" s="8"/>
      <c r="P641" s="8"/>
    </row>
    <row r="642" spans="13:16" ht="15" customHeight="1">
      <c r="M642" s="8"/>
      <c r="N642" s="8"/>
      <c r="O642" s="8"/>
      <c r="P642" s="8"/>
    </row>
    <row r="643" spans="13:16" ht="15" customHeight="1">
      <c r="M643" s="8"/>
      <c r="N643" s="8"/>
      <c r="O643" s="8"/>
      <c r="P643" s="8"/>
    </row>
    <row r="644" spans="13:16" ht="15" customHeight="1">
      <c r="M644" s="8"/>
      <c r="N644" s="8"/>
      <c r="O644" s="8"/>
      <c r="P644" s="8"/>
    </row>
    <row r="645" spans="13:16" ht="15" customHeight="1">
      <c r="M645" s="8"/>
      <c r="N645" s="8"/>
      <c r="O645" s="8"/>
      <c r="P645" s="8"/>
    </row>
    <row r="646" spans="13:16" ht="15" customHeight="1">
      <c r="M646" s="8"/>
      <c r="N646" s="8"/>
      <c r="O646" s="8"/>
      <c r="P646" s="8"/>
    </row>
    <row r="647" spans="13:16" ht="15" customHeight="1">
      <c r="M647" s="8"/>
      <c r="N647" s="8"/>
      <c r="O647" s="8"/>
      <c r="P647" s="8"/>
    </row>
    <row r="648" spans="13:16" ht="15" customHeight="1">
      <c r="M648" s="8"/>
      <c r="N648" s="8"/>
      <c r="O648" s="8"/>
      <c r="P648" s="8"/>
    </row>
    <row r="649" spans="13:16" ht="15" customHeight="1">
      <c r="M649" s="8"/>
      <c r="N649" s="8"/>
      <c r="O649" s="8"/>
      <c r="P649" s="8"/>
    </row>
    <row r="650" spans="13:16" ht="15" customHeight="1">
      <c r="M650" s="8"/>
      <c r="N650" s="8"/>
      <c r="O650" s="8"/>
      <c r="P650" s="8"/>
    </row>
    <row r="651" spans="13:16" ht="15" customHeight="1">
      <c r="M651" s="8"/>
      <c r="N651" s="8"/>
      <c r="O651" s="8"/>
      <c r="P651" s="8"/>
    </row>
    <row r="652" spans="13:16" ht="15" customHeight="1">
      <c r="M652" s="8"/>
      <c r="N652" s="8"/>
      <c r="O652" s="8"/>
      <c r="P652" s="8"/>
    </row>
    <row r="653" spans="13:16" ht="15" customHeight="1">
      <c r="M653" s="8"/>
      <c r="N653" s="8"/>
      <c r="O653" s="8"/>
      <c r="P653" s="8"/>
    </row>
    <row r="654" spans="13:16" ht="15" customHeight="1">
      <c r="M654" s="8"/>
      <c r="N654" s="8"/>
      <c r="O654" s="8"/>
      <c r="P654" s="8"/>
    </row>
    <row r="655" spans="13:16" ht="15" customHeight="1">
      <c r="M655" s="8"/>
      <c r="N655" s="8"/>
      <c r="O655" s="8"/>
      <c r="P655" s="8"/>
    </row>
    <row r="656" spans="13:16" ht="15" customHeight="1">
      <c r="M656" s="8"/>
      <c r="N656" s="8"/>
      <c r="O656" s="8"/>
      <c r="P656" s="8"/>
    </row>
    <row r="657" spans="13:16" ht="15" customHeight="1">
      <c r="M657" s="8"/>
      <c r="N657" s="8"/>
      <c r="O657" s="8"/>
      <c r="P657" s="8"/>
    </row>
    <row r="658" spans="13:16" ht="15" customHeight="1">
      <c r="M658" s="8"/>
      <c r="N658" s="8"/>
      <c r="O658" s="8"/>
      <c r="P658" s="8"/>
    </row>
    <row r="659" spans="13:16" ht="15" customHeight="1">
      <c r="M659" s="8"/>
      <c r="N659" s="8"/>
      <c r="O659" s="8"/>
      <c r="P659" s="8"/>
    </row>
    <row r="660" spans="13:16" ht="15" customHeight="1">
      <c r="M660" s="8"/>
      <c r="N660" s="8"/>
      <c r="O660" s="8"/>
      <c r="P660" s="8"/>
    </row>
    <row r="661" spans="13:16" ht="15" customHeight="1">
      <c r="M661" s="8"/>
      <c r="N661" s="8"/>
      <c r="O661" s="8"/>
      <c r="P661" s="8"/>
    </row>
    <row r="662" spans="13:16" ht="15" customHeight="1">
      <c r="M662" s="8"/>
      <c r="N662" s="8"/>
      <c r="O662" s="8"/>
      <c r="P662" s="8"/>
    </row>
    <row r="663" spans="13:16" ht="15" customHeight="1">
      <c r="M663" s="8"/>
      <c r="N663" s="8"/>
      <c r="O663" s="8"/>
      <c r="P663" s="8"/>
    </row>
    <row r="664" spans="13:16" ht="15" customHeight="1">
      <c r="M664" s="8"/>
      <c r="N664" s="8"/>
      <c r="O664" s="8"/>
      <c r="P664" s="8"/>
    </row>
    <row r="665" spans="13:16" ht="15" customHeight="1">
      <c r="M665" s="8"/>
      <c r="N665" s="8"/>
      <c r="O665" s="8"/>
      <c r="P665" s="8"/>
    </row>
    <row r="666" spans="13:16" ht="15" customHeight="1">
      <c r="M666" s="8"/>
      <c r="N666" s="8"/>
      <c r="O666" s="8"/>
      <c r="P666" s="8"/>
    </row>
    <row r="667" spans="13:16" ht="15" customHeight="1">
      <c r="M667" s="8"/>
      <c r="N667" s="8"/>
      <c r="O667" s="8"/>
      <c r="P667" s="8"/>
    </row>
    <row r="668" spans="13:16" ht="15" customHeight="1">
      <c r="M668" s="8"/>
      <c r="N668" s="8"/>
      <c r="O668" s="8"/>
      <c r="P668" s="8"/>
    </row>
    <row r="669" spans="13:16" ht="15" customHeight="1">
      <c r="M669" s="8"/>
      <c r="N669" s="8"/>
      <c r="O669" s="8"/>
      <c r="P669" s="8"/>
    </row>
    <row r="670" spans="13:16" ht="15" customHeight="1">
      <c r="M670" s="8"/>
      <c r="N670" s="8"/>
      <c r="O670" s="8"/>
      <c r="P670" s="8"/>
    </row>
    <row r="671" spans="13:16" ht="15" customHeight="1">
      <c r="M671" s="8"/>
      <c r="N671" s="8"/>
      <c r="O671" s="8"/>
      <c r="P671" s="8"/>
    </row>
    <row r="672" spans="13:16" ht="15" customHeight="1">
      <c r="M672" s="8"/>
      <c r="N672" s="8"/>
      <c r="O672" s="8"/>
      <c r="P672" s="8"/>
    </row>
    <row r="673" spans="13:16" ht="15" customHeight="1">
      <c r="M673" s="8"/>
      <c r="N673" s="8"/>
      <c r="O673" s="8"/>
      <c r="P673" s="8"/>
    </row>
    <row r="674" spans="13:16" ht="15" customHeight="1">
      <c r="M674" s="8"/>
      <c r="N674" s="8"/>
      <c r="O674" s="8"/>
      <c r="P674" s="8"/>
    </row>
    <row r="675" spans="13:16" ht="15" customHeight="1">
      <c r="M675" s="8"/>
      <c r="N675" s="8"/>
      <c r="O675" s="8"/>
      <c r="P675" s="8"/>
    </row>
    <row r="676" spans="13:16" ht="15" customHeight="1">
      <c r="M676" s="8"/>
      <c r="N676" s="8"/>
      <c r="O676" s="8"/>
      <c r="P676" s="8"/>
    </row>
    <row r="677" spans="13:16" ht="15" customHeight="1">
      <c r="M677" s="8"/>
      <c r="N677" s="8"/>
      <c r="O677" s="8"/>
      <c r="P677" s="8"/>
    </row>
    <row r="678" spans="13:16" ht="15" customHeight="1">
      <c r="M678" s="8"/>
      <c r="N678" s="8"/>
      <c r="O678" s="8"/>
      <c r="P678" s="8"/>
    </row>
    <row r="679" spans="13:16" ht="15" customHeight="1">
      <c r="M679" s="8"/>
      <c r="N679" s="8"/>
      <c r="O679" s="8"/>
      <c r="P679" s="8"/>
    </row>
    <row r="680" spans="13:16" ht="15" customHeight="1">
      <c r="M680" s="8"/>
      <c r="N680" s="8"/>
      <c r="O680" s="8"/>
      <c r="P680" s="8"/>
    </row>
    <row r="681" spans="13:16" ht="15" customHeight="1">
      <c r="M681" s="8"/>
      <c r="N681" s="8"/>
      <c r="O681" s="8"/>
      <c r="P681" s="8"/>
    </row>
    <row r="682" spans="13:16" ht="15" customHeight="1">
      <c r="M682" s="8"/>
      <c r="N682" s="8"/>
      <c r="O682" s="8"/>
      <c r="P682" s="8"/>
    </row>
    <row r="683" spans="13:16" ht="15" customHeight="1">
      <c r="M683" s="8"/>
      <c r="N683" s="8"/>
      <c r="O683" s="8"/>
      <c r="P683" s="8"/>
    </row>
    <row r="684" spans="13:16" ht="15" customHeight="1">
      <c r="M684" s="8"/>
      <c r="N684" s="8"/>
      <c r="O684" s="8"/>
      <c r="P684" s="8"/>
    </row>
    <row r="685" spans="13:16" ht="15" customHeight="1">
      <c r="M685" s="8"/>
      <c r="N685" s="8"/>
      <c r="O685" s="8"/>
      <c r="P685" s="8"/>
    </row>
    <row r="686" spans="13:16" ht="15" customHeight="1">
      <c r="M686" s="8"/>
      <c r="N686" s="8"/>
      <c r="O686" s="8"/>
      <c r="P686" s="8"/>
    </row>
    <row r="687" spans="13:16" ht="15" customHeight="1">
      <c r="M687" s="8"/>
      <c r="N687" s="8"/>
      <c r="O687" s="8"/>
      <c r="P687" s="8"/>
    </row>
    <row r="688" spans="13:16" ht="15" customHeight="1">
      <c r="M688" s="8"/>
      <c r="N688" s="8"/>
      <c r="O688" s="8"/>
      <c r="P688" s="8"/>
    </row>
    <row r="689" spans="13:16" ht="15" customHeight="1">
      <c r="M689" s="8"/>
      <c r="N689" s="8"/>
      <c r="O689" s="8"/>
      <c r="P689" s="8"/>
    </row>
    <row r="690" spans="13:16" ht="15" customHeight="1">
      <c r="M690" s="8"/>
      <c r="N690" s="8"/>
      <c r="O690" s="8"/>
      <c r="P690" s="8"/>
    </row>
    <row r="691" spans="13:16" ht="15" customHeight="1">
      <c r="M691" s="8"/>
      <c r="N691" s="8"/>
      <c r="O691" s="8"/>
      <c r="P691" s="8"/>
    </row>
    <row r="692" spans="13:16" ht="15" customHeight="1">
      <c r="M692" s="8"/>
      <c r="N692" s="8"/>
      <c r="O692" s="8"/>
      <c r="P692" s="8"/>
    </row>
    <row r="693" spans="13:16" ht="15" customHeight="1">
      <c r="M693" s="8"/>
      <c r="N693" s="8"/>
      <c r="O693" s="8"/>
      <c r="P693" s="8"/>
    </row>
    <row r="694" spans="13:16" ht="15" customHeight="1">
      <c r="M694" s="8"/>
      <c r="N694" s="8"/>
      <c r="O694" s="8"/>
      <c r="P694" s="8"/>
    </row>
    <row r="695" spans="13:16" ht="15" customHeight="1">
      <c r="M695" s="8"/>
      <c r="N695" s="8"/>
      <c r="O695" s="8"/>
      <c r="P695" s="8"/>
    </row>
    <row r="696" spans="13:16" ht="15" customHeight="1">
      <c r="M696" s="8"/>
      <c r="N696" s="8"/>
      <c r="O696" s="8"/>
      <c r="P696" s="8"/>
    </row>
    <row r="697" spans="13:16" ht="15" customHeight="1">
      <c r="M697" s="8"/>
      <c r="N697" s="8"/>
      <c r="O697" s="8"/>
      <c r="P697" s="8"/>
    </row>
    <row r="698" spans="13:16" ht="15" customHeight="1">
      <c r="M698" s="8"/>
      <c r="N698" s="8"/>
      <c r="O698" s="8"/>
      <c r="P698" s="8"/>
    </row>
    <row r="699" spans="13:16" ht="15" customHeight="1">
      <c r="M699" s="8"/>
      <c r="N699" s="8"/>
      <c r="O699" s="8"/>
      <c r="P699" s="8"/>
    </row>
    <row r="700" spans="13:16" ht="15" customHeight="1">
      <c r="M700" s="8"/>
      <c r="N700" s="8"/>
      <c r="O700" s="8"/>
      <c r="P700" s="8"/>
    </row>
    <row r="701" spans="13:16" ht="15" customHeight="1">
      <c r="M701" s="8"/>
      <c r="N701" s="8"/>
      <c r="O701" s="8"/>
      <c r="P701" s="8"/>
    </row>
    <row r="702" spans="13:16" ht="15" customHeight="1">
      <c r="M702" s="8"/>
      <c r="N702" s="8"/>
      <c r="O702" s="8"/>
      <c r="P702" s="8"/>
    </row>
    <row r="703" spans="13:16" ht="15" customHeight="1">
      <c r="M703" s="8"/>
      <c r="N703" s="8"/>
      <c r="O703" s="8"/>
      <c r="P703" s="8"/>
    </row>
    <row r="704" spans="13:16" ht="15" customHeight="1">
      <c r="M704" s="8"/>
      <c r="N704" s="8"/>
      <c r="O704" s="8"/>
      <c r="P704" s="8"/>
    </row>
    <row r="705" spans="13:16" ht="15" customHeight="1">
      <c r="M705" s="8"/>
      <c r="N705" s="8"/>
      <c r="O705" s="8"/>
      <c r="P705" s="8"/>
    </row>
    <row r="706" spans="13:16" ht="15" customHeight="1">
      <c r="M706" s="8"/>
      <c r="N706" s="8"/>
      <c r="O706" s="8"/>
      <c r="P706" s="8"/>
    </row>
    <row r="707" spans="13:16" ht="15" customHeight="1">
      <c r="M707" s="8"/>
      <c r="N707" s="8"/>
      <c r="O707" s="8"/>
      <c r="P707" s="8"/>
    </row>
    <row r="708" spans="13:16" ht="15" customHeight="1">
      <c r="M708" s="8"/>
      <c r="N708" s="8"/>
      <c r="O708" s="8"/>
      <c r="P708" s="8"/>
    </row>
    <row r="709" spans="13:16" ht="15" customHeight="1">
      <c r="M709" s="8"/>
      <c r="N709" s="8"/>
      <c r="O709" s="8"/>
      <c r="P709" s="8"/>
    </row>
    <row r="710" spans="13:16" ht="15" customHeight="1">
      <c r="M710" s="8"/>
      <c r="N710" s="8"/>
      <c r="O710" s="8"/>
      <c r="P710" s="8"/>
    </row>
    <row r="711" spans="13:16" ht="15" customHeight="1">
      <c r="M711" s="8"/>
      <c r="N711" s="8"/>
      <c r="O711" s="8"/>
      <c r="P711" s="8"/>
    </row>
    <row r="712" spans="13:16" ht="15" customHeight="1">
      <c r="M712" s="8"/>
      <c r="N712" s="8"/>
      <c r="O712" s="8"/>
      <c r="P712" s="8"/>
    </row>
    <row r="713" spans="13:16" ht="15" customHeight="1">
      <c r="M713" s="8"/>
      <c r="N713" s="8"/>
      <c r="O713" s="8"/>
      <c r="P713" s="8"/>
    </row>
    <row r="714" spans="13:16" ht="15" customHeight="1">
      <c r="M714" s="8"/>
      <c r="N714" s="8"/>
      <c r="O714" s="8"/>
      <c r="P714" s="8"/>
    </row>
    <row r="715" spans="13:16" ht="15" customHeight="1">
      <c r="M715" s="8"/>
      <c r="N715" s="8"/>
      <c r="O715" s="8"/>
      <c r="P715" s="8"/>
    </row>
    <row r="716" spans="13:16" ht="15" customHeight="1">
      <c r="M716" s="8"/>
      <c r="N716" s="8"/>
      <c r="O716" s="8"/>
      <c r="P716" s="8"/>
    </row>
    <row r="717" spans="13:16" ht="15" customHeight="1">
      <c r="M717" s="8"/>
      <c r="N717" s="8"/>
      <c r="O717" s="8"/>
      <c r="P717" s="8"/>
    </row>
    <row r="718" spans="13:16" ht="15" customHeight="1">
      <c r="M718" s="8"/>
      <c r="N718" s="8"/>
      <c r="O718" s="8"/>
      <c r="P718" s="8"/>
    </row>
    <row r="719" spans="13:16" ht="15" customHeight="1">
      <c r="M719" s="8"/>
      <c r="N719" s="8"/>
      <c r="O719" s="8"/>
      <c r="P719" s="8"/>
    </row>
    <row r="720" spans="13:16" ht="15" customHeight="1">
      <c r="M720" s="8"/>
      <c r="N720" s="8"/>
      <c r="O720" s="8"/>
      <c r="P720" s="8"/>
    </row>
    <row r="721" spans="13:16" ht="15" customHeight="1">
      <c r="M721" s="8"/>
      <c r="N721" s="8"/>
      <c r="O721" s="8"/>
      <c r="P721" s="8"/>
    </row>
    <row r="722" spans="13:16" ht="15" customHeight="1">
      <c r="M722" s="8"/>
      <c r="N722" s="8"/>
      <c r="O722" s="8"/>
      <c r="P722" s="8"/>
    </row>
    <row r="723" spans="13:16" ht="15" customHeight="1">
      <c r="M723" s="8"/>
      <c r="N723" s="8"/>
      <c r="O723" s="8"/>
      <c r="P723" s="8"/>
    </row>
    <row r="724" spans="13:16" ht="15" customHeight="1">
      <c r="M724" s="8"/>
      <c r="N724" s="8"/>
      <c r="O724" s="8"/>
      <c r="P724" s="8"/>
    </row>
    <row r="725" spans="13:16" ht="15" customHeight="1">
      <c r="M725" s="8"/>
      <c r="N725" s="8"/>
      <c r="O725" s="8"/>
      <c r="P725" s="8"/>
    </row>
    <row r="726" spans="13:16" ht="15" customHeight="1">
      <c r="M726" s="8"/>
      <c r="N726" s="8"/>
      <c r="O726" s="8"/>
      <c r="P726" s="8"/>
    </row>
    <row r="727" spans="13:16" ht="15" customHeight="1">
      <c r="M727" s="8"/>
      <c r="N727" s="8"/>
      <c r="O727" s="8"/>
      <c r="P727" s="8"/>
    </row>
    <row r="728" spans="13:16" ht="15" customHeight="1">
      <c r="M728" s="8"/>
      <c r="N728" s="8"/>
      <c r="O728" s="8"/>
      <c r="P728" s="8"/>
    </row>
    <row r="729" spans="13:16" ht="15" customHeight="1">
      <c r="M729" s="8"/>
      <c r="N729" s="8"/>
      <c r="O729" s="8"/>
      <c r="P729" s="8"/>
    </row>
    <row r="730" spans="13:16" ht="15" customHeight="1">
      <c r="M730" s="8"/>
      <c r="N730" s="8"/>
      <c r="O730" s="8"/>
      <c r="P730" s="8"/>
    </row>
    <row r="731" spans="13:16" ht="15" customHeight="1">
      <c r="M731" s="8"/>
      <c r="N731" s="8"/>
      <c r="O731" s="8"/>
      <c r="P731" s="8"/>
    </row>
    <row r="732" spans="13:16" ht="15" customHeight="1">
      <c r="M732" s="8"/>
      <c r="N732" s="8"/>
      <c r="O732" s="8"/>
      <c r="P732" s="8"/>
    </row>
    <row r="733" spans="13:16" ht="15" customHeight="1">
      <c r="M733" s="8"/>
      <c r="N733" s="8"/>
      <c r="O733" s="8"/>
      <c r="P733" s="8"/>
    </row>
    <row r="734" spans="13:16" ht="15" customHeight="1">
      <c r="M734" s="8"/>
      <c r="N734" s="8"/>
      <c r="O734" s="8"/>
      <c r="P734" s="8"/>
    </row>
    <row r="735" spans="13:16" ht="15" customHeight="1">
      <c r="M735" s="8"/>
      <c r="N735" s="8"/>
      <c r="O735" s="8"/>
      <c r="P735" s="8"/>
    </row>
    <row r="736" spans="13:16" ht="15" customHeight="1">
      <c r="M736" s="8"/>
      <c r="N736" s="8"/>
      <c r="O736" s="8"/>
      <c r="P736" s="8"/>
    </row>
    <row r="737" spans="13:16" ht="15" customHeight="1">
      <c r="M737" s="8"/>
      <c r="N737" s="8"/>
      <c r="O737" s="8"/>
      <c r="P737" s="8"/>
    </row>
    <row r="738" spans="13:16" ht="15" customHeight="1">
      <c r="M738" s="8"/>
      <c r="N738" s="8"/>
      <c r="O738" s="8"/>
      <c r="P738" s="8"/>
    </row>
    <row r="739" spans="13:16" ht="15" customHeight="1">
      <c r="M739" s="8"/>
      <c r="N739" s="8"/>
      <c r="O739" s="8"/>
      <c r="P739" s="8"/>
    </row>
    <row r="740" spans="13:16" ht="15" customHeight="1">
      <c r="M740" s="8"/>
      <c r="N740" s="8"/>
      <c r="O740" s="8"/>
      <c r="P740" s="8"/>
    </row>
    <row r="741" spans="13:16" ht="15" customHeight="1">
      <c r="M741" s="8"/>
      <c r="N741" s="8"/>
      <c r="O741" s="8"/>
      <c r="P741" s="8"/>
    </row>
    <row r="742" spans="13:16" ht="15" customHeight="1">
      <c r="M742" s="8"/>
      <c r="N742" s="8"/>
      <c r="O742" s="8"/>
      <c r="P742" s="8"/>
    </row>
    <row r="743" spans="13:16" ht="15" customHeight="1">
      <c r="M743" s="8"/>
      <c r="N743" s="8"/>
      <c r="O743" s="8"/>
      <c r="P743" s="8"/>
    </row>
    <row r="744" spans="13:16" ht="15" customHeight="1">
      <c r="M744" s="8"/>
      <c r="N744" s="8"/>
      <c r="O744" s="8"/>
      <c r="P744" s="8"/>
    </row>
    <row r="745" spans="13:16" ht="15" customHeight="1">
      <c r="M745" s="8"/>
      <c r="N745" s="8"/>
      <c r="O745" s="8"/>
      <c r="P745" s="8"/>
    </row>
    <row r="746" spans="13:16" ht="15" customHeight="1">
      <c r="M746" s="8"/>
      <c r="N746" s="8"/>
      <c r="O746" s="8"/>
      <c r="P746" s="8"/>
    </row>
    <row r="747" spans="13:16" ht="15" customHeight="1">
      <c r="M747" s="8"/>
      <c r="N747" s="8"/>
      <c r="O747" s="8"/>
      <c r="P747" s="8"/>
    </row>
    <row r="748" spans="13:16" ht="15" customHeight="1">
      <c r="M748" s="8"/>
      <c r="N748" s="8"/>
      <c r="O748" s="8"/>
      <c r="P748" s="8"/>
    </row>
    <row r="749" spans="13:16" ht="15" customHeight="1">
      <c r="M749" s="8"/>
      <c r="N749" s="8"/>
      <c r="O749" s="8"/>
      <c r="P749" s="8"/>
    </row>
    <row r="750" spans="13:16" ht="15" customHeight="1">
      <c r="M750" s="8"/>
      <c r="N750" s="8"/>
      <c r="O750" s="8"/>
      <c r="P750" s="8"/>
    </row>
    <row r="751" spans="13:16" ht="15" customHeight="1">
      <c r="M751" s="8"/>
      <c r="N751" s="8"/>
      <c r="O751" s="8"/>
      <c r="P751" s="8"/>
    </row>
    <row r="752" spans="13:16" ht="15" customHeight="1">
      <c r="M752" s="8"/>
      <c r="N752" s="8"/>
      <c r="O752" s="8"/>
      <c r="P752" s="8"/>
    </row>
    <row r="753" spans="13:16" ht="15" customHeight="1">
      <c r="M753" s="8"/>
      <c r="N753" s="8"/>
      <c r="O753" s="8"/>
      <c r="P753" s="8"/>
    </row>
    <row r="754" spans="13:16" ht="15" customHeight="1">
      <c r="M754" s="8"/>
      <c r="N754" s="8"/>
      <c r="O754" s="8"/>
      <c r="P754" s="8"/>
    </row>
    <row r="755" spans="13:16" ht="15" customHeight="1">
      <c r="M755" s="8"/>
      <c r="N755" s="8"/>
      <c r="O755" s="8"/>
      <c r="P755" s="8"/>
    </row>
    <row r="756" spans="13:16" ht="15" customHeight="1">
      <c r="M756" s="8"/>
      <c r="N756" s="8"/>
      <c r="O756" s="8"/>
      <c r="P756" s="8"/>
    </row>
    <row r="757" spans="13:16" ht="15" customHeight="1">
      <c r="M757" s="8"/>
      <c r="N757" s="8"/>
      <c r="O757" s="8"/>
      <c r="P757" s="8"/>
    </row>
    <row r="758" spans="13:16" ht="15" customHeight="1">
      <c r="M758" s="8"/>
      <c r="N758" s="8"/>
      <c r="O758" s="8"/>
      <c r="P758" s="8"/>
    </row>
    <row r="759" spans="13:16" ht="15" customHeight="1">
      <c r="M759" s="8"/>
      <c r="N759" s="8"/>
      <c r="O759" s="8"/>
      <c r="P759" s="8"/>
    </row>
    <row r="760" spans="13:16" ht="15" customHeight="1">
      <c r="M760" s="8"/>
      <c r="N760" s="8"/>
      <c r="O760" s="8"/>
      <c r="P760" s="8"/>
    </row>
    <row r="761" spans="13:16" ht="15" customHeight="1">
      <c r="M761" s="8"/>
      <c r="N761" s="8"/>
      <c r="O761" s="8"/>
      <c r="P761" s="8"/>
    </row>
    <row r="762" spans="13:16" ht="15" customHeight="1">
      <c r="M762" s="8"/>
      <c r="N762" s="8"/>
      <c r="O762" s="8"/>
      <c r="P762" s="8"/>
    </row>
    <row r="763" spans="13:16" ht="15" customHeight="1">
      <c r="M763" s="8"/>
      <c r="N763" s="8"/>
      <c r="O763" s="8"/>
      <c r="P763" s="8"/>
    </row>
    <row r="764" spans="13:16" ht="15" customHeight="1">
      <c r="M764" s="8"/>
      <c r="N764" s="8"/>
      <c r="O764" s="8"/>
      <c r="P764" s="8"/>
    </row>
    <row r="765" spans="13:16" ht="15" customHeight="1">
      <c r="M765" s="8"/>
      <c r="N765" s="8"/>
      <c r="O765" s="8"/>
      <c r="P765" s="8"/>
    </row>
    <row r="766" spans="13:16" ht="15" customHeight="1">
      <c r="M766" s="8"/>
      <c r="N766" s="8"/>
      <c r="O766" s="8"/>
      <c r="P766" s="8"/>
    </row>
    <row r="767" spans="13:16" ht="15" customHeight="1">
      <c r="M767" s="8"/>
      <c r="N767" s="8"/>
      <c r="O767" s="8"/>
      <c r="P767" s="8"/>
    </row>
    <row r="768" spans="13:16" ht="15" customHeight="1">
      <c r="M768" s="8"/>
      <c r="N768" s="8"/>
      <c r="O768" s="8"/>
      <c r="P768" s="8"/>
    </row>
    <row r="769" spans="13:16" ht="15" customHeight="1">
      <c r="M769" s="8"/>
      <c r="N769" s="8"/>
      <c r="O769" s="8"/>
      <c r="P769" s="8"/>
    </row>
    <row r="770" spans="13:16" ht="15" customHeight="1">
      <c r="M770" s="8"/>
      <c r="N770" s="8"/>
      <c r="O770" s="8"/>
      <c r="P770" s="8"/>
    </row>
    <row r="771" spans="13:16" ht="15" customHeight="1">
      <c r="M771" s="8"/>
      <c r="N771" s="8"/>
      <c r="O771" s="8"/>
      <c r="P771" s="8"/>
    </row>
    <row r="772" spans="13:16" ht="15" customHeight="1">
      <c r="M772" s="8"/>
      <c r="N772" s="8"/>
      <c r="O772" s="8"/>
      <c r="P772" s="8"/>
    </row>
    <row r="773" spans="13:16" ht="15" customHeight="1">
      <c r="M773" s="8"/>
      <c r="N773" s="8"/>
      <c r="O773" s="8"/>
      <c r="P773" s="8"/>
    </row>
    <row r="774" spans="13:16" ht="15" customHeight="1">
      <c r="M774" s="8"/>
      <c r="N774" s="8"/>
      <c r="O774" s="8"/>
      <c r="P774" s="8"/>
    </row>
    <row r="775" spans="13:16" ht="15" customHeight="1">
      <c r="M775" s="8"/>
      <c r="N775" s="8"/>
      <c r="O775" s="8"/>
      <c r="P775" s="8"/>
    </row>
    <row r="776" spans="13:16" ht="15" customHeight="1">
      <c r="M776" s="8"/>
      <c r="N776" s="8"/>
      <c r="O776" s="8"/>
      <c r="P776" s="8"/>
    </row>
    <row r="777" spans="13:16" ht="15" customHeight="1">
      <c r="M777" s="8"/>
      <c r="N777" s="8"/>
      <c r="O777" s="8"/>
      <c r="P777" s="8"/>
    </row>
    <row r="778" spans="13:16" ht="15" customHeight="1">
      <c r="M778" s="8"/>
      <c r="N778" s="8"/>
      <c r="O778" s="8"/>
      <c r="P778" s="8"/>
    </row>
    <row r="779" spans="13:16" ht="15" customHeight="1">
      <c r="M779" s="8"/>
      <c r="N779" s="8"/>
      <c r="O779" s="8"/>
      <c r="P779" s="8"/>
    </row>
    <row r="780" spans="13:16" ht="15" customHeight="1">
      <c r="M780" s="8"/>
      <c r="N780" s="8"/>
      <c r="O780" s="8"/>
      <c r="P780" s="8"/>
    </row>
    <row r="781" spans="13:16" ht="15" customHeight="1">
      <c r="M781" s="8"/>
      <c r="N781" s="8"/>
      <c r="O781" s="8"/>
      <c r="P781" s="8"/>
    </row>
    <row r="782" spans="13:16" ht="15" customHeight="1">
      <c r="M782" s="8"/>
      <c r="N782" s="8"/>
      <c r="O782" s="8"/>
      <c r="P782" s="8"/>
    </row>
    <row r="783" spans="13:16" ht="15" customHeight="1">
      <c r="M783" s="8"/>
      <c r="N783" s="8"/>
      <c r="O783" s="8"/>
      <c r="P783" s="8"/>
    </row>
    <row r="784" spans="13:16" ht="15" customHeight="1">
      <c r="M784" s="8"/>
      <c r="N784" s="8"/>
      <c r="O784" s="8"/>
      <c r="P784" s="8"/>
    </row>
    <row r="785" spans="13:16" ht="15" customHeight="1">
      <c r="M785" s="8"/>
      <c r="N785" s="8"/>
      <c r="O785" s="8"/>
      <c r="P785" s="8"/>
    </row>
    <row r="786" spans="13:16" ht="15" customHeight="1">
      <c r="M786" s="8"/>
      <c r="N786" s="8"/>
      <c r="O786" s="8"/>
      <c r="P786" s="8"/>
    </row>
    <row r="787" spans="13:16" ht="15" customHeight="1">
      <c r="M787" s="8"/>
      <c r="N787" s="8"/>
      <c r="O787" s="8"/>
      <c r="P787" s="8"/>
    </row>
    <row r="788" spans="13:16" ht="15" customHeight="1">
      <c r="M788" s="8"/>
      <c r="N788" s="8"/>
      <c r="O788" s="8"/>
      <c r="P788" s="8"/>
    </row>
    <row r="789" spans="13:16" ht="15" customHeight="1">
      <c r="M789" s="8"/>
      <c r="N789" s="8"/>
      <c r="O789" s="8"/>
      <c r="P789" s="8"/>
    </row>
    <row r="790" spans="13:16" ht="15" customHeight="1">
      <c r="M790" s="8"/>
      <c r="N790" s="8"/>
      <c r="O790" s="8"/>
      <c r="P790" s="8"/>
    </row>
    <row r="791" spans="13:16" ht="15" customHeight="1">
      <c r="M791" s="8"/>
      <c r="N791" s="8"/>
      <c r="O791" s="8"/>
      <c r="P791" s="8"/>
    </row>
    <row r="792" spans="13:16" ht="15" customHeight="1">
      <c r="M792" s="8"/>
      <c r="N792" s="8"/>
      <c r="O792" s="8"/>
      <c r="P792" s="8"/>
    </row>
    <row r="793" spans="13:16" ht="15" customHeight="1">
      <c r="M793" s="8"/>
      <c r="N793" s="8"/>
      <c r="O793" s="8"/>
      <c r="P793" s="8"/>
    </row>
    <row r="794" spans="13:16" ht="15" customHeight="1">
      <c r="M794" s="8"/>
      <c r="N794" s="8"/>
      <c r="O794" s="8"/>
      <c r="P794" s="8"/>
    </row>
    <row r="795" spans="13:16" ht="15" customHeight="1">
      <c r="M795" s="8"/>
      <c r="N795" s="8"/>
      <c r="O795" s="8"/>
      <c r="P795" s="8"/>
    </row>
    <row r="796" spans="13:16" ht="15" customHeight="1">
      <c r="M796" s="8"/>
      <c r="N796" s="8"/>
      <c r="O796" s="8"/>
      <c r="P796" s="8"/>
    </row>
    <row r="797" spans="13:16" ht="15" customHeight="1">
      <c r="M797" s="8"/>
      <c r="N797" s="8"/>
      <c r="O797" s="8"/>
      <c r="P797" s="8"/>
    </row>
    <row r="798" spans="13:16" ht="15" customHeight="1">
      <c r="M798" s="8"/>
      <c r="N798" s="8"/>
      <c r="O798" s="8"/>
      <c r="P798" s="8"/>
    </row>
    <row r="799" spans="13:16" ht="15" customHeight="1">
      <c r="M799" s="8"/>
      <c r="N799" s="8"/>
      <c r="O799" s="8"/>
      <c r="P799" s="8"/>
    </row>
    <row r="800" spans="13:16" ht="15" customHeight="1">
      <c r="M800" s="8"/>
      <c r="N800" s="8"/>
      <c r="O800" s="8"/>
      <c r="P800" s="8"/>
    </row>
    <row r="801" spans="13:16" ht="15" customHeight="1">
      <c r="M801" s="8"/>
      <c r="N801" s="8"/>
      <c r="O801" s="8"/>
      <c r="P801" s="8"/>
    </row>
    <row r="802" spans="13:16" ht="15" customHeight="1">
      <c r="M802" s="8"/>
      <c r="N802" s="8"/>
      <c r="O802" s="8"/>
      <c r="P802" s="8"/>
    </row>
    <row r="803" spans="13:16" ht="15" customHeight="1">
      <c r="M803" s="8"/>
      <c r="N803" s="8"/>
      <c r="O803" s="8"/>
      <c r="P803" s="8"/>
    </row>
    <row r="804" spans="13:16" ht="15" customHeight="1">
      <c r="M804" s="8"/>
      <c r="N804" s="8"/>
      <c r="O804" s="8"/>
      <c r="P804" s="8"/>
    </row>
    <row r="805" spans="13:16" ht="15" customHeight="1">
      <c r="M805" s="8"/>
      <c r="N805" s="8"/>
      <c r="O805" s="8"/>
      <c r="P805" s="8"/>
    </row>
    <row r="806" spans="13:16" ht="15" customHeight="1">
      <c r="M806" s="8"/>
      <c r="N806" s="8"/>
      <c r="O806" s="8"/>
      <c r="P806" s="8"/>
    </row>
    <row r="807" spans="13:16" ht="15" customHeight="1">
      <c r="M807" s="8"/>
      <c r="N807" s="8"/>
      <c r="O807" s="8"/>
      <c r="P807" s="8"/>
    </row>
    <row r="808" spans="13:16" ht="15" customHeight="1">
      <c r="M808" s="8"/>
      <c r="N808" s="8"/>
      <c r="O808" s="8"/>
      <c r="P808" s="8"/>
    </row>
    <row r="809" spans="13:16" ht="15" customHeight="1">
      <c r="M809" s="8"/>
      <c r="N809" s="8"/>
      <c r="O809" s="8"/>
      <c r="P809" s="8"/>
    </row>
    <row r="810" spans="13:16" ht="15" customHeight="1">
      <c r="M810" s="8"/>
      <c r="N810" s="8"/>
      <c r="O810" s="8"/>
      <c r="P810" s="8"/>
    </row>
    <row r="811" spans="13:16" ht="15" customHeight="1">
      <c r="M811" s="8"/>
      <c r="N811" s="8"/>
      <c r="O811" s="8"/>
      <c r="P811" s="8"/>
    </row>
    <row r="812" spans="13:16" ht="15" customHeight="1">
      <c r="M812" s="8"/>
      <c r="N812" s="8"/>
      <c r="O812" s="8"/>
      <c r="P812" s="8"/>
    </row>
    <row r="813" spans="13:16" ht="15" customHeight="1">
      <c r="M813" s="8"/>
      <c r="N813" s="8"/>
      <c r="O813" s="8"/>
      <c r="P813" s="8"/>
    </row>
    <row r="814" spans="13:16" ht="15" customHeight="1">
      <c r="M814" s="8"/>
      <c r="N814" s="8"/>
      <c r="O814" s="8"/>
      <c r="P814" s="8"/>
    </row>
    <row r="815" spans="13:16" ht="15" customHeight="1">
      <c r="M815" s="8"/>
      <c r="N815" s="8"/>
      <c r="O815" s="8"/>
      <c r="P815" s="8"/>
    </row>
    <row r="816" spans="13:16" ht="15" customHeight="1">
      <c r="M816" s="8"/>
      <c r="N816" s="8"/>
      <c r="O816" s="8"/>
      <c r="P816" s="8"/>
    </row>
    <row r="817" spans="13:16" ht="15" customHeight="1">
      <c r="M817" s="8"/>
      <c r="N817" s="8"/>
      <c r="O817" s="8"/>
      <c r="P817" s="8"/>
    </row>
    <row r="818" spans="13:16" ht="15" customHeight="1">
      <c r="M818" s="8"/>
      <c r="N818" s="8"/>
      <c r="O818" s="8"/>
      <c r="P818" s="8"/>
    </row>
    <row r="819" spans="13:16" ht="15" customHeight="1">
      <c r="M819" s="8"/>
      <c r="N819" s="8"/>
      <c r="O819" s="8"/>
      <c r="P819" s="8"/>
    </row>
    <row r="820" spans="13:16" ht="15" customHeight="1">
      <c r="M820" s="8"/>
      <c r="N820" s="8"/>
      <c r="O820" s="8"/>
      <c r="P820" s="8"/>
    </row>
    <row r="821" spans="13:16" ht="15" customHeight="1">
      <c r="M821" s="8"/>
      <c r="N821" s="8"/>
      <c r="O821" s="8"/>
      <c r="P821" s="8"/>
    </row>
    <row r="822" spans="13:16" ht="15" customHeight="1">
      <c r="M822" s="8"/>
      <c r="N822" s="8"/>
      <c r="O822" s="8"/>
      <c r="P822" s="8"/>
    </row>
    <row r="823" spans="13:16" ht="15" customHeight="1">
      <c r="M823" s="8"/>
      <c r="N823" s="8"/>
      <c r="O823" s="8"/>
      <c r="P823" s="8"/>
    </row>
    <row r="824" spans="13:16" ht="15" customHeight="1">
      <c r="M824" s="8"/>
      <c r="N824" s="8"/>
      <c r="O824" s="8"/>
      <c r="P824" s="8"/>
    </row>
    <row r="825" spans="13:16" ht="15" customHeight="1">
      <c r="M825" s="8"/>
      <c r="N825" s="8"/>
      <c r="O825" s="8"/>
      <c r="P825" s="8"/>
    </row>
    <row r="826" spans="13:16" ht="15" customHeight="1">
      <c r="M826" s="8"/>
      <c r="N826" s="8"/>
      <c r="O826" s="8"/>
      <c r="P826" s="8"/>
    </row>
    <row r="827" spans="13:16" ht="15" customHeight="1">
      <c r="M827" s="8"/>
      <c r="N827" s="8"/>
      <c r="O827" s="8"/>
      <c r="P827" s="8"/>
    </row>
    <row r="828" spans="13:16" ht="15" customHeight="1">
      <c r="M828" s="8"/>
      <c r="N828" s="8"/>
      <c r="O828" s="8"/>
      <c r="P828" s="8"/>
    </row>
    <row r="829" spans="13:16" ht="15" customHeight="1">
      <c r="M829" s="8"/>
      <c r="N829" s="8"/>
      <c r="O829" s="8"/>
      <c r="P829" s="8"/>
    </row>
    <row r="830" spans="13:16" ht="15" customHeight="1">
      <c r="M830" s="8"/>
      <c r="N830" s="8"/>
      <c r="O830" s="8"/>
      <c r="P830" s="8"/>
    </row>
    <row r="831" spans="13:16" ht="15" customHeight="1">
      <c r="M831" s="8"/>
      <c r="N831" s="8"/>
      <c r="O831" s="8"/>
      <c r="P831" s="8"/>
    </row>
    <row r="832" spans="13:16" ht="15" customHeight="1">
      <c r="M832" s="8"/>
      <c r="N832" s="8"/>
      <c r="O832" s="8"/>
      <c r="P832" s="8"/>
    </row>
    <row r="833" spans="13:16" ht="15" customHeight="1">
      <c r="M833" s="8"/>
      <c r="N833" s="8"/>
      <c r="O833" s="8"/>
      <c r="P833" s="8"/>
    </row>
    <row r="834" spans="13:16" ht="15" customHeight="1">
      <c r="M834" s="8"/>
      <c r="N834" s="8"/>
      <c r="O834" s="8"/>
      <c r="P834" s="8"/>
    </row>
    <row r="835" spans="13:16" ht="15" customHeight="1">
      <c r="M835" s="8"/>
      <c r="N835" s="8"/>
      <c r="O835" s="8"/>
      <c r="P835" s="8"/>
    </row>
    <row r="836" spans="13:16" ht="15" customHeight="1">
      <c r="M836" s="8"/>
      <c r="N836" s="8"/>
      <c r="O836" s="8"/>
      <c r="P836" s="8"/>
    </row>
    <row r="837" spans="13:16" ht="15" customHeight="1">
      <c r="M837" s="8"/>
      <c r="N837" s="8"/>
      <c r="O837" s="8"/>
      <c r="P837" s="8"/>
    </row>
    <row r="838" spans="13:16" ht="15" customHeight="1">
      <c r="M838" s="8"/>
      <c r="N838" s="8"/>
      <c r="O838" s="8"/>
      <c r="P838" s="8"/>
    </row>
    <row r="839" spans="13:16" ht="15" customHeight="1">
      <c r="M839" s="8"/>
      <c r="N839" s="8"/>
      <c r="O839" s="8"/>
      <c r="P839" s="8"/>
    </row>
    <row r="840" spans="13:16" ht="15" customHeight="1">
      <c r="M840" s="8"/>
      <c r="N840" s="8"/>
      <c r="O840" s="8"/>
      <c r="P840" s="8"/>
    </row>
    <row r="841" spans="13:16" ht="15" customHeight="1">
      <c r="M841" s="8"/>
      <c r="N841" s="8"/>
      <c r="O841" s="8"/>
      <c r="P841" s="8"/>
    </row>
    <row r="842" spans="13:16" ht="15" customHeight="1">
      <c r="M842" s="8"/>
      <c r="N842" s="8"/>
      <c r="O842" s="8"/>
      <c r="P842" s="8"/>
    </row>
    <row r="843" spans="13:16" ht="15" customHeight="1">
      <c r="M843" s="8"/>
      <c r="N843" s="8"/>
      <c r="O843" s="8"/>
      <c r="P843" s="8"/>
    </row>
    <row r="844" spans="13:16" ht="15" customHeight="1">
      <c r="M844" s="8"/>
      <c r="N844" s="8"/>
      <c r="O844" s="8"/>
      <c r="P844" s="8"/>
    </row>
    <row r="845" spans="13:16" ht="15" customHeight="1">
      <c r="M845" s="8"/>
      <c r="N845" s="8"/>
      <c r="O845" s="8"/>
      <c r="P845" s="8"/>
    </row>
    <row r="846" spans="13:16" ht="15" customHeight="1">
      <c r="M846" s="8"/>
      <c r="N846" s="8"/>
      <c r="O846" s="8"/>
      <c r="P846" s="8"/>
    </row>
    <row r="847" spans="13:16" ht="15" customHeight="1">
      <c r="M847" s="8"/>
      <c r="N847" s="8"/>
      <c r="O847" s="8"/>
      <c r="P847" s="8"/>
    </row>
    <row r="848" spans="13:16" ht="15" customHeight="1">
      <c r="M848" s="8"/>
      <c r="N848" s="8"/>
      <c r="O848" s="8"/>
      <c r="P848" s="8"/>
    </row>
    <row r="849" spans="13:16" ht="15" customHeight="1">
      <c r="M849" s="8"/>
      <c r="N849" s="8"/>
      <c r="O849" s="8"/>
      <c r="P849" s="8"/>
    </row>
    <row r="850" spans="13:16" ht="15" customHeight="1">
      <c r="M850" s="8"/>
      <c r="N850" s="8"/>
      <c r="O850" s="8"/>
      <c r="P850" s="8"/>
    </row>
    <row r="851" spans="13:16" ht="15" customHeight="1">
      <c r="M851" s="8"/>
      <c r="N851" s="8"/>
      <c r="O851" s="8"/>
      <c r="P851" s="8"/>
    </row>
    <row r="852" spans="13:16" ht="15" customHeight="1">
      <c r="M852" s="8"/>
      <c r="N852" s="8"/>
      <c r="O852" s="8"/>
      <c r="P852" s="8"/>
    </row>
    <row r="853" spans="13:16" ht="15" customHeight="1">
      <c r="M853" s="8"/>
      <c r="N853" s="8"/>
      <c r="O853" s="8"/>
      <c r="P853" s="8"/>
    </row>
    <row r="854" spans="13:16" ht="15" customHeight="1">
      <c r="M854" s="8"/>
      <c r="N854" s="8"/>
      <c r="O854" s="8"/>
      <c r="P854" s="8"/>
    </row>
    <row r="855" spans="13:16" ht="15" customHeight="1">
      <c r="M855" s="8"/>
      <c r="N855" s="8"/>
      <c r="O855" s="8"/>
      <c r="P855" s="8"/>
    </row>
    <row r="856" spans="13:16" ht="15" customHeight="1">
      <c r="M856" s="8"/>
      <c r="N856" s="8"/>
      <c r="O856" s="8"/>
      <c r="P856" s="8"/>
    </row>
    <row r="857" spans="13:16" ht="15" customHeight="1">
      <c r="M857" s="8"/>
      <c r="N857" s="8"/>
      <c r="O857" s="8"/>
      <c r="P857" s="8"/>
    </row>
    <row r="858" spans="13:16" ht="15" customHeight="1">
      <c r="M858" s="8"/>
      <c r="N858" s="8"/>
      <c r="O858" s="8"/>
      <c r="P858" s="8"/>
    </row>
    <row r="859" spans="13:16" ht="15" customHeight="1">
      <c r="M859" s="8"/>
      <c r="N859" s="8"/>
      <c r="O859" s="8"/>
      <c r="P859" s="8"/>
    </row>
    <row r="860" spans="13:16" ht="15" customHeight="1">
      <c r="M860" s="8"/>
      <c r="N860" s="8"/>
      <c r="O860" s="8"/>
      <c r="P860" s="8"/>
    </row>
    <row r="861" spans="13:16" ht="15" customHeight="1">
      <c r="M861" s="8"/>
      <c r="N861" s="8"/>
      <c r="O861" s="8"/>
      <c r="P861" s="8"/>
    </row>
    <row r="862" spans="13:16" ht="15" customHeight="1">
      <c r="M862" s="8"/>
      <c r="N862" s="8"/>
      <c r="O862" s="8"/>
      <c r="P862" s="8"/>
    </row>
    <row r="863" spans="13:16" ht="15" customHeight="1">
      <c r="M863" s="8"/>
      <c r="N863" s="8"/>
      <c r="O863" s="8"/>
      <c r="P863" s="8"/>
    </row>
    <row r="864" spans="13:16" ht="15" customHeight="1">
      <c r="M864" s="8"/>
      <c r="N864" s="8"/>
      <c r="O864" s="8"/>
      <c r="P864" s="8"/>
    </row>
    <row r="865" spans="13:16" ht="15" customHeight="1">
      <c r="M865" s="8"/>
      <c r="N865" s="8"/>
      <c r="O865" s="8"/>
      <c r="P865" s="8"/>
    </row>
    <row r="866" spans="13:16" ht="15" customHeight="1">
      <c r="M866" s="8"/>
      <c r="N866" s="8"/>
      <c r="O866" s="8"/>
      <c r="P866" s="8"/>
    </row>
    <row r="867" spans="13:16" ht="15" customHeight="1">
      <c r="M867" s="8"/>
      <c r="N867" s="8"/>
      <c r="O867" s="8"/>
      <c r="P867" s="8"/>
    </row>
    <row r="868" spans="13:16" ht="15" customHeight="1">
      <c r="M868" s="8"/>
      <c r="N868" s="8"/>
      <c r="O868" s="8"/>
      <c r="P868" s="8"/>
    </row>
    <row r="869" spans="13:16" ht="15" customHeight="1">
      <c r="M869" s="8"/>
      <c r="N869" s="8"/>
      <c r="O869" s="8"/>
      <c r="P869" s="8"/>
    </row>
    <row r="870" spans="13:16" ht="15" customHeight="1">
      <c r="M870" s="8"/>
      <c r="N870" s="8"/>
      <c r="O870" s="8"/>
      <c r="P870" s="8"/>
    </row>
    <row r="871" spans="13:16" ht="15" customHeight="1">
      <c r="M871" s="8"/>
      <c r="N871" s="8"/>
      <c r="O871" s="8"/>
      <c r="P871" s="8"/>
    </row>
    <row r="872" spans="13:16" ht="15" customHeight="1">
      <c r="M872" s="8"/>
      <c r="N872" s="8"/>
      <c r="O872" s="8"/>
      <c r="P872" s="8"/>
    </row>
    <row r="873" spans="13:16" ht="15" customHeight="1">
      <c r="M873" s="8"/>
      <c r="N873" s="8"/>
      <c r="O873" s="8"/>
      <c r="P873" s="8"/>
    </row>
    <row r="874" spans="13:16" ht="15" customHeight="1">
      <c r="M874" s="8"/>
      <c r="N874" s="8"/>
      <c r="O874" s="8"/>
      <c r="P874" s="8"/>
    </row>
    <row r="875" spans="13:16" ht="15" customHeight="1">
      <c r="M875" s="8"/>
      <c r="N875" s="8"/>
      <c r="O875" s="8"/>
      <c r="P875" s="8"/>
    </row>
    <row r="876" spans="13:16" ht="15" customHeight="1">
      <c r="M876" s="8"/>
      <c r="N876" s="8"/>
      <c r="O876" s="8"/>
      <c r="P876" s="8"/>
    </row>
    <row r="877" spans="13:16" ht="15" customHeight="1">
      <c r="M877" s="8"/>
      <c r="N877" s="8"/>
      <c r="O877" s="8"/>
      <c r="P877" s="8"/>
    </row>
    <row r="878" spans="13:16" ht="15" customHeight="1">
      <c r="M878" s="8"/>
      <c r="N878" s="8"/>
      <c r="O878" s="8"/>
      <c r="P878" s="8"/>
    </row>
    <row r="879" spans="13:16" ht="15" customHeight="1">
      <c r="M879" s="8"/>
      <c r="N879" s="8"/>
      <c r="O879" s="8"/>
      <c r="P879" s="8"/>
    </row>
    <row r="880" spans="13:16" ht="15" customHeight="1">
      <c r="M880" s="8"/>
      <c r="N880" s="8"/>
      <c r="O880" s="8"/>
      <c r="P880" s="8"/>
    </row>
    <row r="881" spans="13:16" ht="15" customHeight="1">
      <c r="M881" s="8"/>
      <c r="N881" s="8"/>
      <c r="O881" s="8"/>
      <c r="P881" s="8"/>
    </row>
    <row r="882" spans="13:16" ht="15" customHeight="1">
      <c r="M882" s="8"/>
      <c r="N882" s="8"/>
      <c r="O882" s="8"/>
      <c r="P882" s="8"/>
    </row>
    <row r="883" spans="13:16" ht="15" customHeight="1">
      <c r="M883" s="8"/>
      <c r="N883" s="8"/>
      <c r="O883" s="8"/>
      <c r="P883" s="8"/>
    </row>
    <row r="884" spans="13:16" ht="15" customHeight="1">
      <c r="M884" s="8"/>
      <c r="N884" s="8"/>
      <c r="O884" s="8"/>
      <c r="P884" s="8"/>
    </row>
    <row r="885" spans="13:16" ht="15" customHeight="1">
      <c r="M885" s="8"/>
      <c r="N885" s="8"/>
      <c r="O885" s="8"/>
      <c r="P885" s="8"/>
    </row>
    <row r="886" spans="13:16" ht="15" customHeight="1">
      <c r="M886" s="8"/>
      <c r="N886" s="8"/>
      <c r="O886" s="8"/>
      <c r="P886" s="8"/>
    </row>
    <row r="887" spans="13:16" ht="15" customHeight="1">
      <c r="M887" s="8"/>
      <c r="N887" s="8"/>
      <c r="O887" s="8"/>
      <c r="P887" s="8"/>
    </row>
    <row r="888" spans="13:16" ht="15" customHeight="1">
      <c r="M888" s="8"/>
      <c r="N888" s="8"/>
      <c r="O888" s="8"/>
      <c r="P888" s="8"/>
    </row>
    <row r="889" spans="13:16" ht="15" customHeight="1">
      <c r="M889" s="8"/>
      <c r="N889" s="8"/>
      <c r="O889" s="8"/>
      <c r="P889" s="8"/>
    </row>
    <row r="890" spans="13:16" ht="15" customHeight="1">
      <c r="M890" s="8"/>
      <c r="N890" s="8"/>
      <c r="O890" s="8"/>
      <c r="P890" s="8"/>
    </row>
    <row r="891" spans="13:16" ht="15" customHeight="1">
      <c r="M891" s="8"/>
      <c r="N891" s="8"/>
      <c r="O891" s="8"/>
      <c r="P891" s="8"/>
    </row>
    <row r="892" spans="13:16" ht="15" customHeight="1">
      <c r="M892" s="8"/>
      <c r="N892" s="8"/>
      <c r="O892" s="8"/>
      <c r="P892" s="8"/>
    </row>
    <row r="893" spans="13:16" ht="15" customHeight="1">
      <c r="M893" s="8"/>
      <c r="N893" s="8"/>
      <c r="O893" s="8"/>
      <c r="P893" s="8"/>
    </row>
    <row r="894" spans="13:16" ht="15" customHeight="1">
      <c r="M894" s="8"/>
      <c r="N894" s="8"/>
      <c r="O894" s="8"/>
      <c r="P894" s="8"/>
    </row>
    <row r="895" spans="13:16" ht="15" customHeight="1">
      <c r="M895" s="8"/>
      <c r="N895" s="8"/>
      <c r="O895" s="8"/>
      <c r="P895" s="8"/>
    </row>
    <row r="896" spans="13:16" ht="15" customHeight="1">
      <c r="M896" s="8"/>
      <c r="N896" s="8"/>
      <c r="O896" s="8"/>
      <c r="P896" s="8"/>
    </row>
    <row r="897" spans="13:16" ht="15" customHeight="1">
      <c r="M897" s="8"/>
      <c r="N897" s="8"/>
      <c r="O897" s="8"/>
      <c r="P897" s="8"/>
    </row>
    <row r="898" spans="13:16" ht="15" customHeight="1">
      <c r="M898" s="8"/>
      <c r="N898" s="8"/>
      <c r="O898" s="8"/>
      <c r="P898" s="8"/>
    </row>
    <row r="899" spans="13:16" ht="15" customHeight="1">
      <c r="M899" s="8"/>
      <c r="N899" s="8"/>
      <c r="O899" s="8"/>
      <c r="P899" s="8"/>
    </row>
    <row r="900" spans="13:16" ht="15" customHeight="1">
      <c r="M900" s="8"/>
      <c r="N900" s="8"/>
      <c r="O900" s="8"/>
      <c r="P900" s="8"/>
    </row>
    <row r="901" spans="13:16" ht="15" customHeight="1">
      <c r="M901" s="8"/>
      <c r="N901" s="8"/>
      <c r="O901" s="8"/>
      <c r="P901" s="8"/>
    </row>
    <row r="902" spans="13:16" ht="15" customHeight="1">
      <c r="M902" s="8"/>
      <c r="N902" s="8"/>
      <c r="O902" s="8"/>
      <c r="P902" s="8"/>
    </row>
    <row r="903" spans="13:16" ht="15" customHeight="1">
      <c r="M903" s="8"/>
      <c r="N903" s="8"/>
      <c r="O903" s="8"/>
      <c r="P903" s="8"/>
    </row>
    <row r="904" spans="13:16" ht="15" customHeight="1">
      <c r="M904" s="8"/>
      <c r="N904" s="8"/>
      <c r="O904" s="8"/>
      <c r="P904" s="8"/>
    </row>
    <row r="905" spans="13:16" ht="15" customHeight="1">
      <c r="M905" s="8"/>
      <c r="N905" s="8"/>
      <c r="O905" s="8"/>
      <c r="P905" s="8"/>
    </row>
    <row r="906" spans="13:16" ht="15" customHeight="1">
      <c r="M906" s="8"/>
      <c r="N906" s="8"/>
      <c r="O906" s="8"/>
      <c r="P906" s="8"/>
    </row>
    <row r="907" spans="13:16" ht="15" customHeight="1">
      <c r="M907" s="8"/>
      <c r="N907" s="8"/>
      <c r="O907" s="8"/>
      <c r="P907" s="8"/>
    </row>
    <row r="908" spans="13:16" ht="15" customHeight="1">
      <c r="M908" s="8"/>
      <c r="N908" s="8"/>
      <c r="O908" s="8"/>
      <c r="P908" s="8"/>
    </row>
    <row r="909" spans="13:16" ht="15" customHeight="1">
      <c r="M909" s="8"/>
      <c r="N909" s="8"/>
      <c r="O909" s="8"/>
      <c r="P909" s="8"/>
    </row>
    <row r="910" spans="13:16" ht="15" customHeight="1">
      <c r="M910" s="8"/>
      <c r="N910" s="8"/>
      <c r="O910" s="8"/>
      <c r="P910" s="8"/>
    </row>
    <row r="911" spans="13:16" ht="15" customHeight="1">
      <c r="M911" s="8"/>
      <c r="N911" s="8"/>
      <c r="O911" s="8"/>
      <c r="P911" s="8"/>
    </row>
    <row r="912" spans="13:16" ht="15" customHeight="1">
      <c r="M912" s="8"/>
      <c r="N912" s="8"/>
      <c r="O912" s="8"/>
      <c r="P912" s="8"/>
    </row>
    <row r="913" spans="13:16" ht="15" customHeight="1">
      <c r="M913" s="8"/>
      <c r="N913" s="8"/>
      <c r="O913" s="8"/>
      <c r="P913" s="8"/>
    </row>
    <row r="914" spans="13:16" ht="15" customHeight="1">
      <c r="M914" s="8"/>
      <c r="N914" s="8"/>
      <c r="O914" s="8"/>
      <c r="P914" s="8"/>
    </row>
    <row r="915" spans="13:16" ht="15" customHeight="1">
      <c r="M915" s="8"/>
      <c r="N915" s="8"/>
      <c r="O915" s="8"/>
      <c r="P915" s="8"/>
    </row>
    <row r="916" spans="13:16" ht="15" customHeight="1">
      <c r="M916" s="8"/>
      <c r="N916" s="8"/>
      <c r="O916" s="8"/>
      <c r="P916" s="8"/>
    </row>
    <row r="917" spans="13:16" ht="15" customHeight="1">
      <c r="M917" s="8"/>
      <c r="N917" s="8"/>
      <c r="O917" s="8"/>
      <c r="P917" s="8"/>
    </row>
    <row r="918" spans="13:16" ht="15" customHeight="1">
      <c r="M918" s="8"/>
      <c r="N918" s="8"/>
      <c r="O918" s="8"/>
      <c r="P918" s="8"/>
    </row>
    <row r="919" spans="13:16" ht="15" customHeight="1">
      <c r="M919" s="8"/>
      <c r="N919" s="8"/>
      <c r="O919" s="8"/>
      <c r="P919" s="8"/>
    </row>
    <row r="920" spans="13:16" ht="15" customHeight="1">
      <c r="M920" s="8"/>
      <c r="N920" s="8"/>
      <c r="O920" s="8"/>
      <c r="P920" s="8"/>
    </row>
    <row r="921" spans="13:16" ht="15" customHeight="1">
      <c r="M921" s="8"/>
      <c r="N921" s="8"/>
      <c r="O921" s="8"/>
      <c r="P921" s="8"/>
    </row>
    <row r="922" spans="13:16" ht="15" customHeight="1">
      <c r="M922" s="8"/>
      <c r="N922" s="8"/>
      <c r="O922" s="8"/>
      <c r="P922" s="8"/>
    </row>
    <row r="923" spans="13:16" ht="15" customHeight="1">
      <c r="M923" s="8"/>
      <c r="N923" s="8"/>
      <c r="O923" s="8"/>
      <c r="P923" s="8"/>
    </row>
    <row r="924" spans="13:16" ht="15" customHeight="1">
      <c r="M924" s="8"/>
      <c r="N924" s="8"/>
      <c r="O924" s="8"/>
      <c r="P924" s="8"/>
    </row>
    <row r="925" spans="13:16" ht="15" customHeight="1">
      <c r="M925" s="8"/>
      <c r="N925" s="8"/>
      <c r="O925" s="8"/>
      <c r="P925" s="8"/>
    </row>
    <row r="926" spans="13:16" ht="15" customHeight="1">
      <c r="M926" s="8"/>
      <c r="N926" s="8"/>
      <c r="O926" s="8"/>
      <c r="P926" s="8"/>
    </row>
    <row r="927" spans="13:16" ht="15" customHeight="1">
      <c r="M927" s="8"/>
      <c r="N927" s="8"/>
      <c r="O927" s="8"/>
      <c r="P927" s="8"/>
    </row>
    <row r="928" spans="13:16" ht="15" customHeight="1">
      <c r="M928" s="8"/>
      <c r="N928" s="8"/>
      <c r="O928" s="8"/>
      <c r="P928" s="8"/>
    </row>
    <row r="929" spans="13:16" ht="15" customHeight="1">
      <c r="M929" s="8"/>
      <c r="N929" s="8"/>
      <c r="O929" s="8"/>
      <c r="P929" s="8"/>
    </row>
    <row r="930" spans="13:16" ht="15" customHeight="1">
      <c r="M930" s="8"/>
      <c r="N930" s="8"/>
      <c r="O930" s="8"/>
      <c r="P930" s="8"/>
    </row>
    <row r="931" spans="13:16" ht="15" customHeight="1">
      <c r="M931" s="8"/>
      <c r="N931" s="8"/>
      <c r="O931" s="8"/>
      <c r="P931" s="8"/>
    </row>
    <row r="932" spans="13:16" ht="15" customHeight="1">
      <c r="M932" s="8"/>
      <c r="N932" s="8"/>
      <c r="O932" s="8"/>
      <c r="P932" s="8"/>
    </row>
    <row r="933" spans="13:16" ht="15" customHeight="1">
      <c r="M933" s="8"/>
      <c r="N933" s="8"/>
      <c r="O933" s="8"/>
      <c r="P933" s="8"/>
    </row>
    <row r="934" spans="13:16" ht="15" customHeight="1">
      <c r="M934" s="8"/>
      <c r="N934" s="8"/>
      <c r="O934" s="8"/>
      <c r="P934" s="8"/>
    </row>
    <row r="935" spans="13:16" ht="15" customHeight="1">
      <c r="M935" s="8"/>
      <c r="N935" s="8"/>
      <c r="O935" s="8"/>
      <c r="P935" s="8"/>
    </row>
    <row r="936" spans="13:16" ht="15" customHeight="1">
      <c r="M936" s="8"/>
      <c r="N936" s="8"/>
      <c r="O936" s="8"/>
      <c r="P936" s="8"/>
    </row>
    <row r="937" spans="13:16" ht="15" customHeight="1">
      <c r="M937" s="8"/>
      <c r="N937" s="8"/>
      <c r="O937" s="8"/>
      <c r="P937" s="8"/>
    </row>
    <row r="938" spans="13:16" ht="15" customHeight="1">
      <c r="M938" s="8"/>
      <c r="N938" s="8"/>
      <c r="O938" s="8"/>
      <c r="P938" s="8"/>
    </row>
    <row r="939" spans="13:16" ht="15" customHeight="1">
      <c r="M939" s="8"/>
      <c r="N939" s="8"/>
      <c r="O939" s="8"/>
      <c r="P939" s="8"/>
    </row>
    <row r="940" spans="13:16" ht="15" customHeight="1">
      <c r="M940" s="8"/>
      <c r="N940" s="8"/>
      <c r="O940" s="8"/>
      <c r="P940" s="8"/>
    </row>
    <row r="941" spans="13:16" ht="15" customHeight="1">
      <c r="M941" s="8"/>
      <c r="N941" s="8"/>
      <c r="O941" s="8"/>
      <c r="P941" s="8"/>
    </row>
    <row r="942" spans="13:16" ht="15" customHeight="1">
      <c r="M942" s="8"/>
      <c r="N942" s="8"/>
      <c r="O942" s="8"/>
      <c r="P942" s="8"/>
    </row>
    <row r="943" spans="13:16" ht="15" customHeight="1">
      <c r="M943" s="8"/>
      <c r="N943" s="8"/>
      <c r="O943" s="8"/>
      <c r="P943" s="8"/>
    </row>
    <row r="944" spans="13:16" ht="15" customHeight="1">
      <c r="M944" s="8"/>
      <c r="N944" s="8"/>
      <c r="O944" s="8"/>
      <c r="P944" s="8"/>
    </row>
    <row r="945" spans="13:16" ht="15" customHeight="1">
      <c r="M945" s="8"/>
      <c r="N945" s="8"/>
      <c r="O945" s="8"/>
      <c r="P945" s="8"/>
    </row>
    <row r="946" spans="13:16" ht="15" customHeight="1">
      <c r="M946" s="8"/>
      <c r="N946" s="8"/>
      <c r="O946" s="8"/>
      <c r="P946" s="8"/>
    </row>
    <row r="947" spans="13:16" ht="15" customHeight="1">
      <c r="M947" s="8"/>
      <c r="N947" s="8"/>
      <c r="O947" s="8"/>
      <c r="P947" s="8"/>
    </row>
    <row r="948" spans="13:16" ht="15" customHeight="1">
      <c r="M948" s="8"/>
      <c r="N948" s="8"/>
      <c r="O948" s="8"/>
      <c r="P948" s="8"/>
    </row>
    <row r="949" spans="13:16" ht="15" customHeight="1">
      <c r="M949" s="8"/>
      <c r="N949" s="8"/>
      <c r="O949" s="8"/>
      <c r="P949" s="8"/>
    </row>
    <row r="950" spans="13:16" ht="15" customHeight="1">
      <c r="M950" s="8"/>
      <c r="N950" s="8"/>
      <c r="O950" s="8"/>
      <c r="P950" s="8"/>
    </row>
    <row r="951" spans="13:16" ht="15" customHeight="1">
      <c r="M951" s="8"/>
      <c r="N951" s="8"/>
      <c r="O951" s="8"/>
      <c r="P951" s="8"/>
    </row>
    <row r="952" spans="13:16" ht="15" customHeight="1">
      <c r="M952" s="8"/>
      <c r="N952" s="8"/>
      <c r="O952" s="8"/>
      <c r="P952" s="8"/>
    </row>
    <row r="953" spans="13:16" ht="15" customHeight="1">
      <c r="M953" s="8"/>
      <c r="N953" s="8"/>
      <c r="O953" s="8"/>
      <c r="P953" s="8"/>
    </row>
    <row r="954" spans="13:16" ht="15" customHeight="1">
      <c r="M954" s="8"/>
      <c r="N954" s="8"/>
      <c r="O954" s="8"/>
      <c r="P954" s="8"/>
    </row>
    <row r="955" spans="13:16" ht="15" customHeight="1">
      <c r="M955" s="8"/>
      <c r="N955" s="8"/>
      <c r="O955" s="8"/>
      <c r="P955" s="8"/>
    </row>
    <row r="956" spans="13:16" ht="15" customHeight="1">
      <c r="M956" s="8"/>
      <c r="N956" s="8"/>
      <c r="O956" s="8"/>
      <c r="P956" s="8"/>
    </row>
    <row r="957" spans="13:16" ht="15" customHeight="1">
      <c r="M957" s="8"/>
      <c r="N957" s="8"/>
      <c r="O957" s="8"/>
      <c r="P957" s="8"/>
    </row>
    <row r="958" spans="13:16" ht="15" customHeight="1">
      <c r="M958" s="8"/>
      <c r="N958" s="8"/>
      <c r="O958" s="8"/>
      <c r="P958" s="8"/>
    </row>
    <row r="959" spans="13:16" ht="15" customHeight="1">
      <c r="M959" s="8"/>
      <c r="N959" s="8"/>
      <c r="O959" s="8"/>
      <c r="P959" s="8"/>
    </row>
    <row r="960" spans="13:16" ht="15" customHeight="1">
      <c r="M960" s="8"/>
      <c r="N960" s="8"/>
      <c r="O960" s="8"/>
      <c r="P960" s="8"/>
    </row>
    <row r="961" spans="13:16" ht="15" customHeight="1">
      <c r="M961" s="8"/>
      <c r="N961" s="8"/>
      <c r="O961" s="8"/>
      <c r="P961" s="8"/>
    </row>
    <row r="962" spans="13:16" ht="15" customHeight="1">
      <c r="M962" s="8"/>
      <c r="N962" s="8"/>
      <c r="O962" s="8"/>
      <c r="P962" s="8"/>
    </row>
    <row r="963" spans="13:16" ht="15" customHeight="1">
      <c r="M963" s="8"/>
      <c r="N963" s="8"/>
      <c r="O963" s="8"/>
      <c r="P963" s="8"/>
    </row>
    <row r="964" spans="13:16" ht="15" customHeight="1">
      <c r="M964" s="8"/>
      <c r="N964" s="8"/>
      <c r="O964" s="8"/>
      <c r="P964" s="8"/>
    </row>
    <row r="965" spans="13:16" ht="15" customHeight="1">
      <c r="M965" s="8"/>
      <c r="N965" s="8"/>
      <c r="O965" s="8"/>
      <c r="P965" s="8"/>
    </row>
    <row r="966" spans="13:16" ht="15" customHeight="1">
      <c r="M966" s="8"/>
      <c r="N966" s="8"/>
      <c r="O966" s="8"/>
      <c r="P966" s="8"/>
    </row>
    <row r="967" spans="13:16" ht="15" customHeight="1">
      <c r="M967" s="8"/>
      <c r="N967" s="8"/>
      <c r="O967" s="8"/>
      <c r="P967" s="8"/>
    </row>
    <row r="968" spans="13:16" ht="15" customHeight="1">
      <c r="M968" s="8"/>
      <c r="N968" s="8"/>
      <c r="O968" s="8"/>
      <c r="P968" s="8"/>
    </row>
    <row r="969" spans="13:16" ht="15" customHeight="1">
      <c r="M969" s="8"/>
      <c r="N969" s="8"/>
      <c r="O969" s="8"/>
      <c r="P969" s="8"/>
    </row>
    <row r="970" spans="13:16" ht="15" customHeight="1">
      <c r="M970" s="8"/>
      <c r="N970" s="8"/>
      <c r="O970" s="8"/>
      <c r="P970" s="8"/>
    </row>
    <row r="971" spans="13:16" ht="15" customHeight="1">
      <c r="M971" s="8"/>
      <c r="N971" s="8"/>
      <c r="O971" s="8"/>
      <c r="P971" s="8"/>
    </row>
    <row r="972" spans="13:16" ht="15" customHeight="1">
      <c r="M972" s="8"/>
      <c r="N972" s="8"/>
      <c r="O972" s="8"/>
      <c r="P972" s="8"/>
    </row>
    <row r="973" spans="13:16" ht="15" customHeight="1">
      <c r="M973" s="8"/>
      <c r="N973" s="8"/>
      <c r="O973" s="8"/>
      <c r="P973" s="8"/>
    </row>
    <row r="974" spans="13:16" ht="15" customHeight="1">
      <c r="M974" s="8"/>
      <c r="N974" s="8"/>
      <c r="O974" s="8"/>
      <c r="P974" s="8"/>
    </row>
    <row r="975" spans="13:16" ht="15" customHeight="1">
      <c r="M975" s="8"/>
      <c r="N975" s="8"/>
      <c r="O975" s="8"/>
      <c r="P975" s="8"/>
    </row>
    <row r="976" spans="13:16" ht="15" customHeight="1">
      <c r="M976" s="8"/>
      <c r="N976" s="8"/>
      <c r="O976" s="8"/>
      <c r="P976" s="8"/>
    </row>
    <row r="977" spans="13:16" ht="15" customHeight="1">
      <c r="M977" s="8"/>
      <c r="N977" s="8"/>
      <c r="O977" s="8"/>
      <c r="P977" s="8"/>
    </row>
    <row r="978" spans="13:16" ht="15" customHeight="1">
      <c r="M978" s="8"/>
      <c r="N978" s="8"/>
      <c r="O978" s="8"/>
      <c r="P978" s="8"/>
    </row>
    <row r="979" spans="13:16" ht="15" customHeight="1">
      <c r="M979" s="8"/>
      <c r="N979" s="8"/>
      <c r="O979" s="8"/>
      <c r="P979" s="8"/>
    </row>
    <row r="980" spans="13:16" ht="15" customHeight="1">
      <c r="M980" s="8"/>
      <c r="N980" s="8"/>
      <c r="O980" s="8"/>
      <c r="P980" s="8"/>
    </row>
    <row r="981" spans="13:16" ht="15" customHeight="1">
      <c r="M981" s="8"/>
      <c r="N981" s="8"/>
      <c r="O981" s="8"/>
      <c r="P981" s="8"/>
    </row>
    <row r="982" spans="13:16" ht="15" customHeight="1">
      <c r="M982" s="8"/>
      <c r="N982" s="8"/>
      <c r="O982" s="8"/>
      <c r="P982" s="8"/>
    </row>
    <row r="983" spans="13:16" ht="15" customHeight="1">
      <c r="M983" s="8"/>
      <c r="N983" s="8"/>
      <c r="O983" s="8"/>
      <c r="P983" s="8"/>
    </row>
    <row r="984" spans="13:16" ht="15" customHeight="1">
      <c r="M984" s="8"/>
      <c r="N984" s="8"/>
      <c r="O984" s="8"/>
      <c r="P984" s="8"/>
    </row>
    <row r="985" spans="13:16" ht="15" customHeight="1">
      <c r="M985" s="8"/>
      <c r="N985" s="8"/>
      <c r="O985" s="8"/>
      <c r="P985" s="8"/>
    </row>
    <row r="986" spans="13:16" ht="15" customHeight="1">
      <c r="M986" s="8"/>
      <c r="N986" s="8"/>
      <c r="O986" s="8"/>
      <c r="P986" s="8"/>
    </row>
    <row r="987" spans="13:16" ht="15" customHeight="1">
      <c r="M987" s="8"/>
      <c r="N987" s="8"/>
      <c r="O987" s="8"/>
      <c r="P987" s="8"/>
    </row>
    <row r="988" spans="13:16" ht="15" customHeight="1">
      <c r="M988" s="8"/>
      <c r="N988" s="8"/>
      <c r="O988" s="8"/>
      <c r="P988" s="8"/>
    </row>
    <row r="989" spans="13:16" ht="15" customHeight="1">
      <c r="M989" s="8"/>
      <c r="N989" s="8"/>
      <c r="O989" s="8"/>
      <c r="P989" s="8"/>
    </row>
    <row r="990" spans="13:16" ht="15" customHeight="1">
      <c r="M990" s="8"/>
      <c r="N990" s="8"/>
      <c r="O990" s="8"/>
      <c r="P990" s="8"/>
    </row>
    <row r="991" spans="13:16" ht="15" customHeight="1">
      <c r="M991" s="8"/>
      <c r="N991" s="8"/>
      <c r="O991" s="8"/>
      <c r="P991" s="8"/>
    </row>
    <row r="992" spans="13:16" ht="15" customHeight="1">
      <c r="M992" s="8"/>
      <c r="N992" s="8"/>
      <c r="O992" s="8"/>
      <c r="P992" s="8"/>
    </row>
    <row r="993" spans="13:16" ht="15" customHeight="1">
      <c r="M993" s="8"/>
      <c r="N993" s="8"/>
      <c r="O993" s="8"/>
      <c r="P993" s="8"/>
    </row>
    <row r="994" spans="13:16" ht="15" customHeight="1">
      <c r="M994" s="8"/>
      <c r="N994" s="8"/>
      <c r="O994" s="8"/>
      <c r="P994" s="8"/>
    </row>
    <row r="995" spans="13:16" ht="15" customHeight="1">
      <c r="M995" s="8"/>
      <c r="N995" s="8"/>
      <c r="O995" s="8"/>
      <c r="P995" s="8"/>
    </row>
    <row r="996" spans="13:16" ht="15" customHeight="1">
      <c r="M996" s="8"/>
      <c r="N996" s="8"/>
      <c r="O996" s="8"/>
      <c r="P996" s="8"/>
    </row>
    <row r="997" spans="13:16" ht="15" customHeight="1">
      <c r="M997" s="8"/>
      <c r="N997" s="8"/>
      <c r="O997" s="8"/>
      <c r="P997" s="8"/>
    </row>
    <row r="998" spans="13:16" ht="15" customHeight="1">
      <c r="M998" s="8"/>
      <c r="N998" s="8"/>
      <c r="O998" s="8"/>
      <c r="P998" s="8"/>
    </row>
    <row r="999" spans="13:16" ht="15" customHeight="1">
      <c r="M999" s="8"/>
      <c r="N999" s="8"/>
      <c r="O999" s="8"/>
      <c r="P999" s="8"/>
    </row>
    <row r="1000" spans="13:16" ht="15" customHeight="1">
      <c r="M1000" s="8"/>
      <c r="N1000" s="8"/>
      <c r="O1000" s="8"/>
      <c r="P1000" s="8"/>
    </row>
    <row r="1001" spans="13:16" ht="15" customHeight="1">
      <c r="M1001" s="8"/>
      <c r="N1001" s="8"/>
      <c r="O1001" s="8"/>
      <c r="P1001" s="8"/>
    </row>
    <row r="1002" spans="13:16" ht="15" customHeight="1">
      <c r="M1002" s="8"/>
      <c r="N1002" s="8"/>
      <c r="O1002" s="8"/>
      <c r="P1002" s="8"/>
    </row>
    <row r="1003" spans="13:16" ht="15" customHeight="1">
      <c r="M1003" s="8"/>
      <c r="N1003" s="8"/>
      <c r="O1003" s="8"/>
      <c r="P1003" s="8"/>
    </row>
    <row r="1004" spans="13:16" ht="15" customHeight="1">
      <c r="M1004" s="8"/>
      <c r="N1004" s="8"/>
      <c r="O1004" s="8"/>
      <c r="P1004" s="8"/>
    </row>
    <row r="1005" spans="13:16" ht="15" customHeight="1">
      <c r="M1005" s="8"/>
      <c r="N1005" s="8"/>
      <c r="O1005" s="8"/>
      <c r="P1005" s="8"/>
    </row>
    <row r="1006" spans="13:16" ht="15" customHeight="1">
      <c r="M1006" s="8"/>
      <c r="N1006" s="8"/>
      <c r="O1006" s="8"/>
      <c r="P1006" s="8"/>
    </row>
    <row r="1007" spans="13:16" ht="15" customHeight="1">
      <c r="M1007" s="8"/>
      <c r="N1007" s="8"/>
      <c r="O1007" s="8"/>
      <c r="P1007" s="8"/>
    </row>
    <row r="1008" spans="13:16" ht="15" customHeight="1">
      <c r="M1008" s="8"/>
      <c r="N1008" s="8"/>
      <c r="O1008" s="8"/>
      <c r="P1008" s="8"/>
    </row>
    <row r="1009" spans="13:16" ht="15" customHeight="1">
      <c r="M1009" s="8"/>
      <c r="N1009" s="8"/>
      <c r="O1009" s="8"/>
      <c r="P1009" s="8"/>
    </row>
    <row r="1010" spans="13:16" ht="15" customHeight="1">
      <c r="M1010" s="8"/>
      <c r="N1010" s="8"/>
      <c r="O1010" s="8"/>
      <c r="P1010" s="8"/>
    </row>
    <row r="1011" spans="13:16" ht="15" customHeight="1">
      <c r="M1011" s="8"/>
      <c r="N1011" s="8"/>
      <c r="O1011" s="8"/>
      <c r="P1011" s="8"/>
    </row>
    <row r="1012" spans="13:16" ht="15" customHeight="1">
      <c r="M1012" s="8"/>
      <c r="N1012" s="8"/>
      <c r="O1012" s="8"/>
      <c r="P1012" s="8"/>
    </row>
    <row r="1013" spans="13:16" ht="15" customHeight="1">
      <c r="M1013" s="8"/>
      <c r="N1013" s="8"/>
      <c r="O1013" s="8"/>
      <c r="P1013" s="8"/>
    </row>
    <row r="1014" spans="13:16" ht="15" customHeight="1">
      <c r="M1014" s="8"/>
      <c r="N1014" s="8"/>
      <c r="O1014" s="8"/>
      <c r="P1014" s="8"/>
    </row>
    <row r="1015" spans="13:16" ht="15" customHeight="1">
      <c r="M1015" s="8"/>
      <c r="N1015" s="8"/>
      <c r="O1015" s="8"/>
      <c r="P1015" s="8"/>
    </row>
    <row r="1016" spans="13:16" ht="15" customHeight="1">
      <c r="M1016" s="8"/>
      <c r="N1016" s="8"/>
      <c r="O1016" s="8"/>
      <c r="P1016" s="8"/>
    </row>
    <row r="1017" spans="13:16" ht="15" customHeight="1">
      <c r="M1017" s="8"/>
      <c r="N1017" s="8"/>
      <c r="O1017" s="8"/>
      <c r="P1017" s="8"/>
    </row>
    <row r="1018" spans="13:16" ht="15" customHeight="1">
      <c r="M1018" s="8"/>
      <c r="N1018" s="8"/>
      <c r="O1018" s="8"/>
      <c r="P1018" s="8"/>
    </row>
    <row r="1019" spans="13:16" ht="15" customHeight="1">
      <c r="M1019" s="8"/>
      <c r="N1019" s="8"/>
      <c r="O1019" s="8"/>
      <c r="P1019" s="8"/>
    </row>
    <row r="1020" spans="13:16" ht="15" customHeight="1">
      <c r="M1020" s="8"/>
      <c r="N1020" s="8"/>
      <c r="O1020" s="8"/>
      <c r="P1020" s="8"/>
    </row>
    <row r="1021" spans="13:16" ht="15" customHeight="1">
      <c r="M1021" s="8"/>
      <c r="N1021" s="8"/>
      <c r="O1021" s="8"/>
      <c r="P1021" s="8"/>
    </row>
    <row r="1022" spans="13:16" ht="15" customHeight="1">
      <c r="M1022" s="8"/>
      <c r="N1022" s="8"/>
      <c r="O1022" s="8"/>
      <c r="P1022" s="8"/>
    </row>
    <row r="1023" spans="13:16" ht="15" customHeight="1">
      <c r="M1023" s="8"/>
      <c r="N1023" s="8"/>
      <c r="O1023" s="8"/>
      <c r="P1023" s="8"/>
    </row>
    <row r="1024" spans="13:16" ht="15" customHeight="1">
      <c r="M1024" s="8"/>
      <c r="N1024" s="8"/>
      <c r="O1024" s="8"/>
      <c r="P1024" s="8"/>
    </row>
  </sheetData>
  <autoFilter ref="A8:S270"/>
  <mergeCells count="66">
    <mergeCell ref="F6:F9"/>
    <mergeCell ref="A6:A8"/>
    <mergeCell ref="B6:B8"/>
    <mergeCell ref="C6:C9"/>
    <mergeCell ref="D6:D9"/>
    <mergeCell ref="E6:E9"/>
    <mergeCell ref="Q31:Q36"/>
    <mergeCell ref="G6:G9"/>
    <mergeCell ref="H6:H9"/>
    <mergeCell ref="P6:P9"/>
    <mergeCell ref="Q6:Q9"/>
    <mergeCell ref="I7:I9"/>
    <mergeCell ref="J7:J9"/>
    <mergeCell ref="L7:L9"/>
    <mergeCell ref="M7:M9"/>
    <mergeCell ref="N7:N9"/>
    <mergeCell ref="O7:O9"/>
    <mergeCell ref="K8:K9"/>
    <mergeCell ref="Q10:Q15"/>
    <mergeCell ref="Q16:Q18"/>
    <mergeCell ref="Q19:Q24"/>
    <mergeCell ref="Q25:Q30"/>
    <mergeCell ref="Q97:Q99"/>
    <mergeCell ref="Q37:Q42"/>
    <mergeCell ref="Q43:Q48"/>
    <mergeCell ref="Q49:Q54"/>
    <mergeCell ref="Q55:Q60"/>
    <mergeCell ref="Q61:Q66"/>
    <mergeCell ref="Q67:Q72"/>
    <mergeCell ref="Q73:Q78"/>
    <mergeCell ref="Q79:Q81"/>
    <mergeCell ref="Q82:Q87"/>
    <mergeCell ref="Q88:Q90"/>
    <mergeCell ref="Q91:Q96"/>
    <mergeCell ref="Q157:Q162"/>
    <mergeCell ref="Q100:Q105"/>
    <mergeCell ref="Q106:Q111"/>
    <mergeCell ref="Q112:Q114"/>
    <mergeCell ref="Q115:Q117"/>
    <mergeCell ref="Q118:Q123"/>
    <mergeCell ref="Q124:Q126"/>
    <mergeCell ref="Q127:Q132"/>
    <mergeCell ref="Q133:Q138"/>
    <mergeCell ref="Q139:Q144"/>
    <mergeCell ref="Q145:Q150"/>
    <mergeCell ref="Q151:Q156"/>
    <mergeCell ref="Q217:Q222"/>
    <mergeCell ref="Q163:Q168"/>
    <mergeCell ref="Q169:Q171"/>
    <mergeCell ref="Q172:Q177"/>
    <mergeCell ref="Q178:Q183"/>
    <mergeCell ref="Q184:Q189"/>
    <mergeCell ref="Q190:Q195"/>
    <mergeCell ref="Q196:Q201"/>
    <mergeCell ref="Q202:Q207"/>
    <mergeCell ref="Q208:Q210"/>
    <mergeCell ref="Q211:Q213"/>
    <mergeCell ref="Q214:Q216"/>
    <mergeCell ref="Q256:Q261"/>
    <mergeCell ref="Q262:Q267"/>
    <mergeCell ref="Q223:Q228"/>
    <mergeCell ref="Q229:Q231"/>
    <mergeCell ref="Q232:Q237"/>
    <mergeCell ref="Q238:Q243"/>
    <mergeCell ref="Q244:Q249"/>
    <mergeCell ref="Q250:Q255"/>
  </mergeCells>
  <pageMargins left="0.31496062992125984" right="7.874015748031496E-2" top="0.43307086614173229" bottom="0.27559055118110237" header="0.31496062992125984" footer="0.15748031496062992"/>
  <pageSetup paperSize="9" scale="6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FD152"/>
  <sheetViews>
    <sheetView topLeftCell="E1" zoomScale="90" zoomScaleNormal="90" workbookViewId="0">
      <pane ySplit="9" topLeftCell="A10" activePane="bottomLeft" state="frozen"/>
      <selection pane="bottomLeft" activeCell="O1" sqref="O1:O5"/>
    </sheetView>
  </sheetViews>
  <sheetFormatPr defaultRowHeight="15" customHeight="1"/>
  <cols>
    <col min="1" max="1" width="15.375" bestFit="1" customWidth="1"/>
    <col min="2" max="2" width="37" customWidth="1"/>
    <col min="3" max="3" width="12.375" style="29" customWidth="1"/>
    <col min="4" max="4" width="7.875" style="2" customWidth="1"/>
    <col min="5" max="5" width="6.125" customWidth="1"/>
    <col min="6" max="6" width="11.5" customWidth="1"/>
    <col min="7" max="7" width="15" style="112" bestFit="1" customWidth="1"/>
    <col min="8" max="8" width="10.5" style="112" hidden="1" bestFit="1" customWidth="1"/>
    <col min="9" max="9" width="13.5" style="112" bestFit="1" customWidth="1"/>
    <col min="10" max="11" width="9.875" style="112" customWidth="1"/>
    <col min="12" max="12" width="14.375" style="112" customWidth="1"/>
    <col min="13" max="13" width="13.25" style="112" customWidth="1"/>
    <col min="14" max="14" width="16.375" style="112" customWidth="1"/>
    <col min="15" max="15" width="19.75" style="112" bestFit="1" customWidth="1"/>
    <col min="16" max="16" width="13.5" style="112" bestFit="1" customWidth="1"/>
    <col min="17" max="17" width="16.875" style="151" customWidth="1"/>
  </cols>
  <sheetData>
    <row r="1" spans="1:16384" ht="15.75">
      <c r="A1" s="3" t="s">
        <v>470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43" t="s">
        <v>469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ht="15.75">
      <c r="A2" s="3" t="s">
        <v>23</v>
      </c>
      <c r="O2" s="443" t="s">
        <v>465</v>
      </c>
    </row>
    <row r="3" spans="1:16384">
      <c r="O3" s="443" t="s">
        <v>466</v>
      </c>
    </row>
    <row r="4" spans="1:16384">
      <c r="O4" s="443" t="s">
        <v>467</v>
      </c>
    </row>
    <row r="5" spans="1:16384">
      <c r="O5" s="443" t="s">
        <v>468</v>
      </c>
    </row>
    <row r="6" spans="1:16384" ht="14.25" customHeight="1">
      <c r="A6" s="301" t="s">
        <v>0</v>
      </c>
      <c r="B6" s="313" t="s">
        <v>1</v>
      </c>
      <c r="C6" s="337" t="s">
        <v>2</v>
      </c>
      <c r="D6" s="318" t="s">
        <v>24</v>
      </c>
      <c r="E6" s="320" t="s">
        <v>25</v>
      </c>
      <c r="F6" s="312" t="s">
        <v>3</v>
      </c>
      <c r="G6" s="299" t="s">
        <v>4</v>
      </c>
      <c r="H6" s="300" t="s">
        <v>5</v>
      </c>
      <c r="I6" s="152"/>
      <c r="J6" s="153" t="s">
        <v>6</v>
      </c>
      <c r="K6" s="153"/>
      <c r="L6" s="153"/>
      <c r="M6" s="153"/>
      <c r="N6" s="153"/>
      <c r="O6" s="154"/>
      <c r="P6" s="300" t="s">
        <v>87</v>
      </c>
      <c r="Q6" s="331" t="s">
        <v>242</v>
      </c>
    </row>
    <row r="7" spans="1:16384" ht="14.25" customHeight="1">
      <c r="A7" s="301"/>
      <c r="B7" s="314"/>
      <c r="C7" s="338"/>
      <c r="D7" s="318"/>
      <c r="E7" s="321"/>
      <c r="F7" s="312"/>
      <c r="G7" s="299"/>
      <c r="H7" s="300"/>
      <c r="I7" s="305" t="s">
        <v>8</v>
      </c>
      <c r="J7" s="307" t="s">
        <v>9</v>
      </c>
      <c r="K7" s="155" t="s">
        <v>6</v>
      </c>
      <c r="L7" s="300" t="s">
        <v>10</v>
      </c>
      <c r="M7" s="300" t="s">
        <v>11</v>
      </c>
      <c r="N7" s="300" t="s">
        <v>12</v>
      </c>
      <c r="O7" s="334" t="s">
        <v>13</v>
      </c>
      <c r="P7" s="300"/>
      <c r="Q7" s="332"/>
    </row>
    <row r="8" spans="1:16384" ht="14.25" customHeight="1">
      <c r="A8" s="301"/>
      <c r="B8" s="315"/>
      <c r="C8" s="338"/>
      <c r="D8" s="318"/>
      <c r="E8" s="321"/>
      <c r="F8" s="312"/>
      <c r="G8" s="299"/>
      <c r="H8" s="300"/>
      <c r="I8" s="306"/>
      <c r="J8" s="300"/>
      <c r="K8" s="310" t="s">
        <v>14</v>
      </c>
      <c r="L8" s="300"/>
      <c r="M8" s="300"/>
      <c r="N8" s="300"/>
      <c r="O8" s="334"/>
      <c r="P8" s="300"/>
      <c r="Q8" s="332"/>
    </row>
    <row r="9" spans="1:16384" ht="45" customHeight="1">
      <c r="A9" s="117" t="s">
        <v>15</v>
      </c>
      <c r="B9" s="117" t="s">
        <v>16</v>
      </c>
      <c r="C9" s="339"/>
      <c r="D9" s="319"/>
      <c r="E9" s="322"/>
      <c r="F9" s="312"/>
      <c r="G9" s="299"/>
      <c r="H9" s="300"/>
      <c r="I9" s="306"/>
      <c r="J9" s="300"/>
      <c r="K9" s="311"/>
      <c r="L9" s="300"/>
      <c r="M9" s="300"/>
      <c r="N9" s="300"/>
      <c r="O9" s="335"/>
      <c r="P9" s="300"/>
      <c r="Q9" s="333"/>
    </row>
    <row r="10" spans="1:16384" ht="45">
      <c r="A10" s="156" t="s">
        <v>169</v>
      </c>
      <c r="B10" s="9" t="s">
        <v>170</v>
      </c>
      <c r="C10" s="30" t="s">
        <v>17</v>
      </c>
      <c r="D10" s="5"/>
      <c r="E10" s="5" t="s">
        <v>17</v>
      </c>
      <c r="F10" s="9" t="s">
        <v>18</v>
      </c>
      <c r="G10" s="106">
        <f>I10+O10</f>
        <v>77458400</v>
      </c>
      <c r="H10" s="106">
        <v>77458400</v>
      </c>
      <c r="I10" s="106">
        <f>J10+L10+M10+N10</f>
        <v>77458400</v>
      </c>
      <c r="J10" s="106"/>
      <c r="K10" s="106"/>
      <c r="L10" s="106">
        <v>77458400</v>
      </c>
      <c r="M10" s="106"/>
      <c r="N10" s="106"/>
      <c r="O10" s="106"/>
      <c r="P10" s="157">
        <f>0-0</f>
        <v>0</v>
      </c>
      <c r="Q10" s="325" t="s">
        <v>283</v>
      </c>
    </row>
    <row r="11" spans="1:16384" ht="22.5">
      <c r="A11" s="10" t="s">
        <v>28</v>
      </c>
      <c r="B11" s="10" t="s">
        <v>29</v>
      </c>
      <c r="C11" s="30" t="s">
        <v>17</v>
      </c>
      <c r="D11" s="5"/>
      <c r="E11" s="5" t="s">
        <v>17</v>
      </c>
      <c r="F11" s="9" t="s">
        <v>240</v>
      </c>
      <c r="G11" s="106">
        <f>I11+O11</f>
        <v>363400</v>
      </c>
      <c r="H11" s="106">
        <f>I11+K11+L11+M11</f>
        <v>726800</v>
      </c>
      <c r="I11" s="106">
        <f>J11+L11+M11+N11</f>
        <v>363400</v>
      </c>
      <c r="J11" s="106"/>
      <c r="K11" s="106"/>
      <c r="L11" s="106">
        <f>L14+3500</f>
        <v>363400</v>
      </c>
      <c r="M11" s="106"/>
      <c r="N11" s="106"/>
      <c r="O11" s="106"/>
      <c r="P11" s="157">
        <f>P12-P10</f>
        <v>0</v>
      </c>
      <c r="Q11" s="326"/>
    </row>
    <row r="12" spans="1:16384" ht="45">
      <c r="A12" s="128" t="s">
        <v>34</v>
      </c>
      <c r="B12" s="9" t="s">
        <v>171</v>
      </c>
      <c r="C12" s="30" t="s">
        <v>17</v>
      </c>
      <c r="D12" s="4" t="s">
        <v>17</v>
      </c>
      <c r="E12" s="5" t="s">
        <v>17</v>
      </c>
      <c r="F12" s="9" t="s">
        <v>241</v>
      </c>
      <c r="G12" s="16">
        <f>SUM(G11/G10*100%)</f>
        <v>4.6915505613335674E-3</v>
      </c>
      <c r="H12" s="16">
        <f t="shared" ref="H12:L12" si="0">SUM(H11/H10*100%)</f>
        <v>9.3831011226671347E-3</v>
      </c>
      <c r="I12" s="16">
        <f t="shared" si="0"/>
        <v>4.6915505613335674E-3</v>
      </c>
      <c r="J12" s="16"/>
      <c r="K12" s="16"/>
      <c r="L12" s="16">
        <f t="shared" si="0"/>
        <v>4.6915505613335674E-3</v>
      </c>
      <c r="M12" s="16"/>
      <c r="N12" s="16"/>
      <c r="O12" s="16"/>
      <c r="P12" s="19">
        <f>0-0</f>
        <v>0</v>
      </c>
      <c r="Q12" s="326"/>
    </row>
    <row r="13" spans="1:16384" ht="14.25">
      <c r="C13" s="31" t="s">
        <v>172</v>
      </c>
      <c r="D13" s="4" t="s">
        <v>17</v>
      </c>
      <c r="E13" s="12">
        <v>2010</v>
      </c>
      <c r="F13" s="6" t="s">
        <v>18</v>
      </c>
      <c r="G13" s="107">
        <f>I13+O13</f>
        <v>359900</v>
      </c>
      <c r="H13" s="107">
        <f>I13+K13+L13+M13</f>
        <v>719800</v>
      </c>
      <c r="I13" s="107">
        <f>J13+L13+M13+N13</f>
        <v>359900</v>
      </c>
      <c r="J13" s="107"/>
      <c r="K13" s="107"/>
      <c r="L13" s="107">
        <v>359900</v>
      </c>
      <c r="M13" s="107"/>
      <c r="N13" s="107"/>
      <c r="O13" s="107"/>
      <c r="P13" s="158">
        <f>0-0</f>
        <v>0</v>
      </c>
      <c r="Q13" s="326"/>
    </row>
    <row r="14" spans="1:16384" ht="14.25">
      <c r="C14" s="31" t="s">
        <v>17</v>
      </c>
      <c r="D14" s="4" t="s">
        <v>17</v>
      </c>
      <c r="E14" s="12">
        <v>2010</v>
      </c>
      <c r="F14" s="9" t="s">
        <v>240</v>
      </c>
      <c r="G14" s="107">
        <f>I14+O14</f>
        <v>359900</v>
      </c>
      <c r="H14" s="107">
        <v>77458401</v>
      </c>
      <c r="I14" s="107">
        <f>J14+L14+M14+N14</f>
        <v>359900</v>
      </c>
      <c r="J14" s="107"/>
      <c r="K14" s="107"/>
      <c r="L14" s="107">
        <v>359900</v>
      </c>
      <c r="M14" s="107"/>
      <c r="N14" s="107"/>
      <c r="O14" s="107"/>
      <c r="P14" s="158">
        <f>P15-P13</f>
        <v>0</v>
      </c>
      <c r="Q14" s="326"/>
    </row>
    <row r="15" spans="1:16384" ht="14.25">
      <c r="C15" s="31" t="s">
        <v>17</v>
      </c>
      <c r="D15" s="13" t="s">
        <v>17</v>
      </c>
      <c r="E15" s="12">
        <v>2010</v>
      </c>
      <c r="F15" s="9" t="s">
        <v>241</v>
      </c>
      <c r="G15" s="17">
        <f>SUM(G14/G13*100%)</f>
        <v>1</v>
      </c>
      <c r="H15" s="17">
        <f t="shared" ref="H15:L15" si="1">SUM(H14/H13*100%)</f>
        <v>107.61100444567936</v>
      </c>
      <c r="I15" s="17">
        <f t="shared" si="1"/>
        <v>1</v>
      </c>
      <c r="J15" s="17"/>
      <c r="K15" s="17"/>
      <c r="L15" s="17">
        <f t="shared" si="1"/>
        <v>1</v>
      </c>
      <c r="M15" s="17"/>
      <c r="N15" s="17"/>
      <c r="O15" s="17"/>
      <c r="P15" s="21">
        <f>0-0</f>
        <v>0</v>
      </c>
      <c r="Q15" s="327"/>
    </row>
    <row r="16" spans="1:16384" ht="60" customHeight="1">
      <c r="A16" s="156" t="s">
        <v>173</v>
      </c>
      <c r="B16" s="9" t="s">
        <v>174</v>
      </c>
      <c r="C16" s="30" t="s">
        <v>17</v>
      </c>
      <c r="D16" s="5" t="s">
        <v>17</v>
      </c>
      <c r="E16" s="5" t="s">
        <v>17</v>
      </c>
      <c r="F16" s="9" t="s">
        <v>18</v>
      </c>
      <c r="G16" s="106">
        <f>I16+O16</f>
        <v>1383600</v>
      </c>
      <c r="H16" s="106">
        <v>77458400</v>
      </c>
      <c r="I16" s="106">
        <f>J16+L16+M16+N16</f>
        <v>1383600</v>
      </c>
      <c r="J16" s="106">
        <f>0-0</f>
        <v>0</v>
      </c>
      <c r="K16" s="106">
        <f>0-0</f>
        <v>0</v>
      </c>
      <c r="L16" s="106">
        <v>1383600</v>
      </c>
      <c r="M16" s="106">
        <f>0-0</f>
        <v>0</v>
      </c>
      <c r="N16" s="106">
        <f>0-0</f>
        <v>0</v>
      </c>
      <c r="O16" s="106">
        <v>0</v>
      </c>
      <c r="P16" s="157">
        <f>0-0</f>
        <v>0</v>
      </c>
      <c r="Q16" s="325" t="s">
        <v>284</v>
      </c>
    </row>
    <row r="17" spans="1:17" ht="22.5">
      <c r="A17" s="10" t="s">
        <v>28</v>
      </c>
      <c r="B17" s="10" t="s">
        <v>29</v>
      </c>
      <c r="C17" s="30" t="s">
        <v>17</v>
      </c>
      <c r="D17" s="5" t="s">
        <v>17</v>
      </c>
      <c r="E17" s="5" t="s">
        <v>17</v>
      </c>
      <c r="F17" s="9" t="s">
        <v>240</v>
      </c>
      <c r="G17" s="106">
        <f>I17+O17</f>
        <v>1383599.2</v>
      </c>
      <c r="H17" s="106">
        <v>77458401</v>
      </c>
      <c r="I17" s="106">
        <f>J17+L17+M17+N17</f>
        <v>1383599.2</v>
      </c>
      <c r="J17" s="106"/>
      <c r="K17" s="106"/>
      <c r="L17" s="106">
        <f>L20+241999.2</f>
        <v>1383599.2</v>
      </c>
      <c r="M17" s="106"/>
      <c r="N17" s="106"/>
      <c r="O17" s="106"/>
      <c r="P17" s="157">
        <f>P18-P16</f>
        <v>0</v>
      </c>
      <c r="Q17" s="326"/>
    </row>
    <row r="18" spans="1:17" ht="45">
      <c r="A18" s="128" t="s">
        <v>34</v>
      </c>
      <c r="B18" s="9" t="s">
        <v>171</v>
      </c>
      <c r="C18" s="30" t="s">
        <v>17</v>
      </c>
      <c r="D18" s="4" t="s">
        <v>17</v>
      </c>
      <c r="E18" s="5" t="s">
        <v>17</v>
      </c>
      <c r="F18" s="9" t="s">
        <v>241</v>
      </c>
      <c r="G18" s="16">
        <f>SUM(G17/G16*100%)</f>
        <v>0.99999942179820756</v>
      </c>
      <c r="H18" s="16">
        <f t="shared" ref="H18:L18" si="2">SUM(H17/H16*100%)</f>
        <v>1.0000000129101556</v>
      </c>
      <c r="I18" s="16">
        <f t="shared" si="2"/>
        <v>0.99999942179820756</v>
      </c>
      <c r="J18" s="16"/>
      <c r="K18" s="16"/>
      <c r="L18" s="16">
        <f t="shared" si="2"/>
        <v>0.99999942179820756</v>
      </c>
      <c r="M18" s="16"/>
      <c r="N18" s="16"/>
      <c r="O18" s="16"/>
      <c r="P18" s="19">
        <f>0-0</f>
        <v>0</v>
      </c>
      <c r="Q18" s="326"/>
    </row>
    <row r="19" spans="1:17" ht="14.25">
      <c r="C19" s="31" t="s">
        <v>172</v>
      </c>
      <c r="D19" s="4" t="s">
        <v>17</v>
      </c>
      <c r="E19" s="12">
        <v>2010</v>
      </c>
      <c r="F19" s="6" t="s">
        <v>18</v>
      </c>
      <c r="G19" s="107">
        <f>I19+O19</f>
        <v>1141600</v>
      </c>
      <c r="H19" s="107">
        <v>77458400</v>
      </c>
      <c r="I19" s="107">
        <f>J19+L19+M19+N19</f>
        <v>1141600</v>
      </c>
      <c r="J19" s="107"/>
      <c r="K19" s="107"/>
      <c r="L19" s="107">
        <v>1141600</v>
      </c>
      <c r="M19" s="107"/>
      <c r="N19" s="107"/>
      <c r="O19" s="107"/>
      <c r="P19" s="158">
        <f>0-0</f>
        <v>0</v>
      </c>
      <c r="Q19" s="326"/>
    </row>
    <row r="20" spans="1:17" ht="14.25">
      <c r="C20" s="31" t="s">
        <v>17</v>
      </c>
      <c r="D20" s="4" t="s">
        <v>17</v>
      </c>
      <c r="E20" s="12">
        <v>2010</v>
      </c>
      <c r="F20" s="9" t="s">
        <v>240</v>
      </c>
      <c r="G20" s="107">
        <f>I20+O20</f>
        <v>1141600</v>
      </c>
      <c r="H20" s="107">
        <v>77458401</v>
      </c>
      <c r="I20" s="107">
        <f>J20+L20+M20+N20</f>
        <v>1141600</v>
      </c>
      <c r="J20" s="107"/>
      <c r="K20" s="107"/>
      <c r="L20" s="107">
        <v>1141600</v>
      </c>
      <c r="M20" s="107"/>
      <c r="N20" s="107"/>
      <c r="O20" s="107"/>
      <c r="P20" s="158">
        <f>P21-P19</f>
        <v>0</v>
      </c>
      <c r="Q20" s="326"/>
    </row>
    <row r="21" spans="1:17" ht="14.25">
      <c r="C21" s="31" t="s">
        <v>17</v>
      </c>
      <c r="D21" s="13" t="s">
        <v>17</v>
      </c>
      <c r="E21" s="12">
        <v>2010</v>
      </c>
      <c r="F21" s="9" t="s">
        <v>241</v>
      </c>
      <c r="G21" s="17">
        <f>SUM(G20/G19*100%)</f>
        <v>1</v>
      </c>
      <c r="H21" s="17">
        <f t="shared" ref="H21:L21" si="3">SUM(H20/H19*100%)</f>
        <v>1.0000000129101556</v>
      </c>
      <c r="I21" s="17">
        <f t="shared" si="3"/>
        <v>1</v>
      </c>
      <c r="J21" s="17"/>
      <c r="K21" s="17"/>
      <c r="L21" s="17">
        <f t="shared" si="3"/>
        <v>1</v>
      </c>
      <c r="M21" s="17"/>
      <c r="N21" s="17"/>
      <c r="O21" s="17"/>
      <c r="P21" s="21">
        <f>0-0</f>
        <v>0</v>
      </c>
      <c r="Q21" s="327"/>
    </row>
    <row r="22" spans="1:17" ht="39">
      <c r="A22" s="156" t="s">
        <v>175</v>
      </c>
      <c r="B22" s="9" t="s">
        <v>176</v>
      </c>
      <c r="C22" s="30" t="s">
        <v>43</v>
      </c>
      <c r="D22" s="5" t="s">
        <v>17</v>
      </c>
      <c r="E22" s="5" t="s">
        <v>17</v>
      </c>
      <c r="F22" s="9" t="s">
        <v>18</v>
      </c>
      <c r="G22" s="106">
        <f>I22+O22</f>
        <v>3883613</v>
      </c>
      <c r="H22" s="106">
        <v>77458400</v>
      </c>
      <c r="I22" s="106">
        <f>J22+L22+M22+N22</f>
        <v>578699</v>
      </c>
      <c r="J22" s="106">
        <f>0-0</f>
        <v>0</v>
      </c>
      <c r="K22" s="106">
        <f>0-0</f>
        <v>0</v>
      </c>
      <c r="L22" s="106">
        <v>578699</v>
      </c>
      <c r="M22" s="106">
        <f>0-0</f>
        <v>0</v>
      </c>
      <c r="N22" s="106">
        <f>0-0</f>
        <v>0</v>
      </c>
      <c r="O22" s="106">
        <v>3304914</v>
      </c>
      <c r="P22" s="157">
        <f>0-0</f>
        <v>0</v>
      </c>
      <c r="Q22" s="325" t="s">
        <v>285</v>
      </c>
    </row>
    <row r="23" spans="1:17" ht="48.75">
      <c r="A23" s="10" t="s">
        <v>28</v>
      </c>
      <c r="B23" s="10" t="s">
        <v>29</v>
      </c>
      <c r="C23" s="30" t="s">
        <v>78</v>
      </c>
      <c r="D23" s="5" t="s">
        <v>17</v>
      </c>
      <c r="E23" s="5" t="s">
        <v>17</v>
      </c>
      <c r="F23" s="9" t="s">
        <v>240</v>
      </c>
      <c r="G23" s="106">
        <f>I23+O23</f>
        <v>3445653</v>
      </c>
      <c r="H23" s="124">
        <v>77458401</v>
      </c>
      <c r="I23" s="106">
        <f>J23+L23+M23+N23</f>
        <v>508173.85</v>
      </c>
      <c r="J23" s="124"/>
      <c r="K23" s="124"/>
      <c r="L23" s="124">
        <f>L26</f>
        <v>508173.85</v>
      </c>
      <c r="M23" s="124"/>
      <c r="N23" s="124"/>
      <c r="O23" s="124">
        <v>2937479.15</v>
      </c>
      <c r="P23" s="157">
        <f>P24-P22</f>
        <v>0</v>
      </c>
      <c r="Q23" s="326"/>
    </row>
    <row r="24" spans="1:17" ht="45">
      <c r="A24" s="128" t="s">
        <v>34</v>
      </c>
      <c r="B24" s="9" t="s">
        <v>171</v>
      </c>
      <c r="C24" s="30" t="s">
        <v>177</v>
      </c>
      <c r="D24" s="4" t="s">
        <v>17</v>
      </c>
      <c r="E24" s="5" t="s">
        <v>17</v>
      </c>
      <c r="F24" s="9" t="s">
        <v>241</v>
      </c>
      <c r="G24" s="16">
        <f>SUM(G23/G22*100%)</f>
        <v>0.8872287223263492</v>
      </c>
      <c r="H24" s="16">
        <f t="shared" ref="H24:O24" si="4">SUM(H23/H22*100%)</f>
        <v>1.0000000129101556</v>
      </c>
      <c r="I24" s="16">
        <f t="shared" si="4"/>
        <v>0.87813155025324041</v>
      </c>
      <c r="J24" s="16"/>
      <c r="K24" s="16"/>
      <c r="L24" s="16">
        <f t="shared" si="4"/>
        <v>0.87813155025324041</v>
      </c>
      <c r="M24" s="16"/>
      <c r="N24" s="16"/>
      <c r="O24" s="16">
        <f t="shared" si="4"/>
        <v>0.8888216607149233</v>
      </c>
      <c r="P24" s="19">
        <f>0-0</f>
        <v>0</v>
      </c>
      <c r="Q24" s="326"/>
    </row>
    <row r="25" spans="1:17" ht="14.25">
      <c r="C25" s="31" t="s">
        <v>172</v>
      </c>
      <c r="D25" s="4" t="s">
        <v>17</v>
      </c>
      <c r="E25" s="12">
        <v>2010</v>
      </c>
      <c r="F25" s="6" t="s">
        <v>18</v>
      </c>
      <c r="G25" s="107">
        <f>I25+O25</f>
        <v>3409307</v>
      </c>
      <c r="H25" s="107">
        <v>3409307</v>
      </c>
      <c r="I25" s="107">
        <f>J25+L25+M25+N25</f>
        <v>511396</v>
      </c>
      <c r="J25" s="107"/>
      <c r="K25" s="107"/>
      <c r="L25" s="107">
        <v>511396</v>
      </c>
      <c r="M25" s="107"/>
      <c r="N25" s="107"/>
      <c r="O25" s="107">
        <v>2897911</v>
      </c>
      <c r="P25" s="158">
        <f>0-0</f>
        <v>0</v>
      </c>
      <c r="Q25" s="326"/>
    </row>
    <row r="26" spans="1:17" ht="14.25">
      <c r="C26" s="31" t="s">
        <v>17</v>
      </c>
      <c r="D26" s="4" t="s">
        <v>17</v>
      </c>
      <c r="E26" s="12">
        <v>2010</v>
      </c>
      <c r="F26" s="9" t="s">
        <v>240</v>
      </c>
      <c r="G26" s="107">
        <f>I26+O26</f>
        <v>3420033</v>
      </c>
      <c r="H26" s="107"/>
      <c r="I26" s="107">
        <f>J26+L26+M26+N26</f>
        <v>508173.85</v>
      </c>
      <c r="J26" s="107"/>
      <c r="K26" s="107"/>
      <c r="L26" s="107">
        <v>508173.85</v>
      </c>
      <c r="M26" s="107"/>
      <c r="N26" s="107"/>
      <c r="O26" s="125">
        <v>2911859.15</v>
      </c>
      <c r="P26" s="158">
        <f>P27-P25</f>
        <v>0</v>
      </c>
      <c r="Q26" s="326"/>
    </row>
    <row r="27" spans="1:17" ht="14.25">
      <c r="C27" s="31" t="s">
        <v>17</v>
      </c>
      <c r="D27" s="13" t="s">
        <v>17</v>
      </c>
      <c r="E27" s="12">
        <v>2010</v>
      </c>
      <c r="F27" s="9" t="s">
        <v>241</v>
      </c>
      <c r="G27" s="16">
        <f>SUM(G26/G25*100%)</f>
        <v>1.0031460939129271</v>
      </c>
      <c r="H27" s="16">
        <f t="shared" ref="H27:O27" si="5">SUM(H26/H25*100%)</f>
        <v>0</v>
      </c>
      <c r="I27" s="16">
        <f t="shared" si="5"/>
        <v>0.99369930543062512</v>
      </c>
      <c r="J27" s="16"/>
      <c r="K27" s="16"/>
      <c r="L27" s="16">
        <f t="shared" si="5"/>
        <v>0.99369930543062512</v>
      </c>
      <c r="M27" s="16"/>
      <c r="N27" s="16"/>
      <c r="O27" s="16">
        <f t="shared" si="5"/>
        <v>1.0048131740415769</v>
      </c>
      <c r="P27" s="21">
        <f>0-0</f>
        <v>0</v>
      </c>
      <c r="Q27" s="327"/>
    </row>
    <row r="28" spans="1:17" ht="56.25" customHeight="1">
      <c r="A28" s="156" t="s">
        <v>178</v>
      </c>
      <c r="B28" s="9" t="s">
        <v>179</v>
      </c>
      <c r="C28" s="30" t="s">
        <v>17</v>
      </c>
      <c r="D28" s="5" t="s">
        <v>17</v>
      </c>
      <c r="E28" s="5" t="s">
        <v>17</v>
      </c>
      <c r="F28" s="9" t="s">
        <v>18</v>
      </c>
      <c r="G28" s="106">
        <f>I28+O28</f>
        <v>27559430</v>
      </c>
      <c r="H28" s="106">
        <v>27559430</v>
      </c>
      <c r="I28" s="106">
        <f>J28+L28+M28+N28</f>
        <v>27559430</v>
      </c>
      <c r="J28" s="106"/>
      <c r="K28" s="106"/>
      <c r="L28" s="106">
        <v>27559430</v>
      </c>
      <c r="M28" s="106"/>
      <c r="N28" s="106"/>
      <c r="O28" s="106">
        <v>0</v>
      </c>
      <c r="P28" s="157">
        <f>0-0</f>
        <v>0</v>
      </c>
      <c r="Q28" s="336" t="s">
        <v>286</v>
      </c>
    </row>
    <row r="29" spans="1:17" ht="22.5">
      <c r="A29" s="10" t="s">
        <v>28</v>
      </c>
      <c r="B29" s="10" t="s">
        <v>29</v>
      </c>
      <c r="C29" s="30" t="s">
        <v>17</v>
      </c>
      <c r="D29" s="5" t="s">
        <v>17</v>
      </c>
      <c r="E29" s="5" t="s">
        <v>17</v>
      </c>
      <c r="F29" s="9" t="s">
        <v>240</v>
      </c>
      <c r="G29" s="106">
        <f>I29+O29</f>
        <v>27293444.859999999</v>
      </c>
      <c r="H29" s="106"/>
      <c r="I29" s="106">
        <f>J29+L29+M29+N29</f>
        <v>27293444.859999999</v>
      </c>
      <c r="J29" s="106"/>
      <c r="K29" s="106"/>
      <c r="L29" s="106">
        <f>24189077+L32</f>
        <v>27293444.859999999</v>
      </c>
      <c r="M29" s="106"/>
      <c r="N29" s="106"/>
      <c r="O29" s="106">
        <v>0</v>
      </c>
      <c r="P29" s="157">
        <f>P30-P28</f>
        <v>0</v>
      </c>
      <c r="Q29" s="323"/>
    </row>
    <row r="30" spans="1:17" ht="45">
      <c r="A30" s="128" t="s">
        <v>34</v>
      </c>
      <c r="B30" s="9" t="s">
        <v>180</v>
      </c>
      <c r="C30" s="30" t="s">
        <v>17</v>
      </c>
      <c r="D30" s="4" t="s">
        <v>17</v>
      </c>
      <c r="E30" s="5" t="s">
        <v>17</v>
      </c>
      <c r="F30" s="9" t="s">
        <v>241</v>
      </c>
      <c r="G30" s="16">
        <f>SUM(G29/G28*100%)</f>
        <v>0.99034867049137076</v>
      </c>
      <c r="H30" s="16">
        <f t="shared" ref="H30:L30" si="6">SUM(H29/H28*100%)</f>
        <v>0</v>
      </c>
      <c r="I30" s="16">
        <f t="shared" si="6"/>
        <v>0.99034867049137076</v>
      </c>
      <c r="J30" s="16"/>
      <c r="K30" s="16"/>
      <c r="L30" s="16">
        <f t="shared" si="6"/>
        <v>0.99034867049137076</v>
      </c>
      <c r="M30" s="16"/>
      <c r="N30" s="16"/>
      <c r="O30" s="16"/>
      <c r="P30" s="19">
        <f>0-0</f>
        <v>0</v>
      </c>
      <c r="Q30" s="323"/>
    </row>
    <row r="31" spans="1:17" ht="14.25">
      <c r="C31" s="31" t="s">
        <v>172</v>
      </c>
      <c r="D31" s="4" t="s">
        <v>17</v>
      </c>
      <c r="E31" s="12">
        <v>2010</v>
      </c>
      <c r="F31" s="6" t="s">
        <v>18</v>
      </c>
      <c r="G31" s="107">
        <f>I31+O31</f>
        <v>3370353</v>
      </c>
      <c r="H31" s="107">
        <v>3370353</v>
      </c>
      <c r="I31" s="107">
        <f>J31+L31+M31+N31</f>
        <v>3370353</v>
      </c>
      <c r="J31" s="107"/>
      <c r="K31" s="107"/>
      <c r="L31" s="107">
        <v>3370353</v>
      </c>
      <c r="M31" s="107"/>
      <c r="N31" s="107"/>
      <c r="O31" s="107"/>
      <c r="P31" s="158">
        <f>0-0</f>
        <v>0</v>
      </c>
      <c r="Q31" s="323"/>
    </row>
    <row r="32" spans="1:17" ht="14.25">
      <c r="C32" s="31" t="s">
        <v>17</v>
      </c>
      <c r="D32" s="4" t="s">
        <v>17</v>
      </c>
      <c r="E32" s="12">
        <v>2010</v>
      </c>
      <c r="F32" s="9" t="s">
        <v>240</v>
      </c>
      <c r="G32" s="107">
        <f>I32+O32</f>
        <v>3104367.86</v>
      </c>
      <c r="H32" s="107"/>
      <c r="I32" s="107">
        <f>J32+L32+M32+N32</f>
        <v>3104367.86</v>
      </c>
      <c r="J32" s="107"/>
      <c r="K32" s="107"/>
      <c r="L32" s="107">
        <v>3104367.86</v>
      </c>
      <c r="M32" s="107"/>
      <c r="N32" s="107"/>
      <c r="O32" s="107"/>
      <c r="P32" s="158">
        <f>P33-P31</f>
        <v>0</v>
      </c>
      <c r="Q32" s="323"/>
    </row>
    <row r="33" spans="1:17" ht="14.25">
      <c r="C33" s="31" t="s">
        <v>17</v>
      </c>
      <c r="D33" s="13" t="s">
        <v>17</v>
      </c>
      <c r="E33" s="12">
        <v>2010</v>
      </c>
      <c r="F33" s="9" t="s">
        <v>241</v>
      </c>
      <c r="G33" s="17">
        <f>SUM(G32/G31*100%)</f>
        <v>0.92108092535114272</v>
      </c>
      <c r="H33" s="17">
        <f t="shared" ref="H33:L33" si="7">SUM(H32/H31*100%)</f>
        <v>0</v>
      </c>
      <c r="I33" s="17">
        <f t="shared" si="7"/>
        <v>0.92108092535114272</v>
      </c>
      <c r="J33" s="17"/>
      <c r="K33" s="17"/>
      <c r="L33" s="17">
        <f t="shared" si="7"/>
        <v>0.92108092535114272</v>
      </c>
      <c r="M33" s="17"/>
      <c r="N33" s="17"/>
      <c r="O33" s="17"/>
      <c r="P33" s="21">
        <f>0-0</f>
        <v>0</v>
      </c>
      <c r="Q33" s="324"/>
    </row>
    <row r="34" spans="1:17" ht="39">
      <c r="A34" s="156" t="s">
        <v>181</v>
      </c>
      <c r="B34" s="9" t="s">
        <v>182</v>
      </c>
      <c r="C34" s="30" t="s">
        <v>43</v>
      </c>
      <c r="D34" s="5" t="s">
        <v>17</v>
      </c>
      <c r="E34" s="5" t="s">
        <v>17</v>
      </c>
      <c r="F34" s="9" t="s">
        <v>18</v>
      </c>
      <c r="G34" s="106">
        <f>I34+O34</f>
        <v>12736000</v>
      </c>
      <c r="H34" s="106">
        <v>12736000</v>
      </c>
      <c r="I34" s="106">
        <f>J34+L34+M34+N34</f>
        <v>1910400</v>
      </c>
      <c r="J34" s="106"/>
      <c r="K34" s="106"/>
      <c r="L34" s="106">
        <v>1910400</v>
      </c>
      <c r="M34" s="106"/>
      <c r="N34" s="106"/>
      <c r="O34" s="106">
        <v>10825600</v>
      </c>
      <c r="P34" s="157">
        <f>0-0</f>
        <v>0</v>
      </c>
      <c r="Q34" s="325" t="s">
        <v>287</v>
      </c>
    </row>
    <row r="35" spans="1:17" ht="29.25">
      <c r="A35" s="10" t="s">
        <v>28</v>
      </c>
      <c r="B35" s="10" t="s">
        <v>29</v>
      </c>
      <c r="C35" s="30" t="s">
        <v>44</v>
      </c>
      <c r="D35" s="5" t="s">
        <v>17</v>
      </c>
      <c r="E35" s="5" t="s">
        <v>17</v>
      </c>
      <c r="F35" s="9" t="s">
        <v>240</v>
      </c>
      <c r="G35" s="106">
        <f>I35+O35</f>
        <v>1030072.4</v>
      </c>
      <c r="H35" s="106"/>
      <c r="I35" s="106">
        <f>J35+L35+M35+N35</f>
        <v>828937.92</v>
      </c>
      <c r="J35" s="106"/>
      <c r="K35" s="106"/>
      <c r="L35" s="106">
        <v>828937.92</v>
      </c>
      <c r="M35" s="106"/>
      <c r="N35" s="106"/>
      <c r="O35" s="106">
        <v>201134.48</v>
      </c>
      <c r="P35" s="157">
        <f>P36-P34</f>
        <v>0</v>
      </c>
      <c r="Q35" s="326"/>
    </row>
    <row r="36" spans="1:17" ht="45">
      <c r="A36" s="128" t="s">
        <v>34</v>
      </c>
      <c r="B36" s="9" t="s">
        <v>180</v>
      </c>
      <c r="C36" s="30" t="s">
        <v>51</v>
      </c>
      <c r="D36" s="4" t="s">
        <v>91</v>
      </c>
      <c r="E36" s="5" t="s">
        <v>17</v>
      </c>
      <c r="F36" s="9" t="s">
        <v>241</v>
      </c>
      <c r="G36" s="16">
        <f>SUM(G35/G34*100%)</f>
        <v>8.087880025125628E-2</v>
      </c>
      <c r="H36" s="16">
        <f t="shared" ref="H36:O36" si="8">SUM(H35/H34*100%)</f>
        <v>0</v>
      </c>
      <c r="I36" s="16">
        <f t="shared" si="8"/>
        <v>0.43390804020100504</v>
      </c>
      <c r="J36" s="16"/>
      <c r="K36" s="16"/>
      <c r="L36" s="16">
        <f t="shared" si="8"/>
        <v>0.43390804020100504</v>
      </c>
      <c r="M36" s="16"/>
      <c r="N36" s="16"/>
      <c r="O36" s="16">
        <f t="shared" si="8"/>
        <v>1.8579522613065329E-2</v>
      </c>
      <c r="P36" s="19">
        <f>0-0</f>
        <v>0</v>
      </c>
      <c r="Q36" s="326"/>
    </row>
    <row r="37" spans="1:17" ht="14.25">
      <c r="C37" s="31" t="s">
        <v>172</v>
      </c>
      <c r="D37" s="4" t="s">
        <v>17</v>
      </c>
      <c r="E37" s="12">
        <v>2010</v>
      </c>
      <c r="F37" s="6" t="s">
        <v>18</v>
      </c>
      <c r="G37" s="125">
        <f>I37+O37</f>
        <v>258352</v>
      </c>
      <c r="H37" s="107">
        <v>258352</v>
      </c>
      <c r="I37" s="107">
        <f>J37+L37+M37+N37</f>
        <v>0</v>
      </c>
      <c r="J37" s="107"/>
      <c r="K37" s="107"/>
      <c r="L37" s="107">
        <f>0-0</f>
        <v>0</v>
      </c>
      <c r="M37" s="107"/>
      <c r="N37" s="107"/>
      <c r="O37" s="125">
        <v>258352</v>
      </c>
      <c r="P37" s="158">
        <f>0-0</f>
        <v>0</v>
      </c>
      <c r="Q37" s="326"/>
    </row>
    <row r="38" spans="1:17" ht="14.25">
      <c r="C38" s="31" t="s">
        <v>17</v>
      </c>
      <c r="D38" s="4" t="s">
        <v>17</v>
      </c>
      <c r="E38" s="12">
        <v>2010</v>
      </c>
      <c r="F38" s="9" t="s">
        <v>240</v>
      </c>
      <c r="G38" s="125">
        <f>I38+O38</f>
        <v>201134.48</v>
      </c>
      <c r="H38" s="107"/>
      <c r="I38" s="107">
        <f>J38+L38+M38+N38</f>
        <v>0</v>
      </c>
      <c r="J38" s="107"/>
      <c r="K38" s="107"/>
      <c r="L38" s="107">
        <v>0</v>
      </c>
      <c r="M38" s="107"/>
      <c r="N38" s="107"/>
      <c r="O38" s="107">
        <v>201134.48</v>
      </c>
      <c r="P38" s="158">
        <f>P39-P37</f>
        <v>0</v>
      </c>
      <c r="Q38" s="326"/>
    </row>
    <row r="39" spans="1:17" ht="14.25">
      <c r="C39" s="31" t="s">
        <v>17</v>
      </c>
      <c r="D39" s="13" t="s">
        <v>91</v>
      </c>
      <c r="E39" s="12">
        <v>2010</v>
      </c>
      <c r="F39" s="9" t="s">
        <v>241</v>
      </c>
      <c r="G39" s="17">
        <f>SUM(G38/G37*100%)</f>
        <v>0.7785288288846226</v>
      </c>
      <c r="H39" s="17">
        <f t="shared" ref="H39:O39" si="9">SUM(H38/H37*100%)</f>
        <v>0</v>
      </c>
      <c r="I39" s="17"/>
      <c r="J39" s="17"/>
      <c r="K39" s="17"/>
      <c r="L39" s="17"/>
      <c r="M39" s="17"/>
      <c r="N39" s="17"/>
      <c r="O39" s="17">
        <f t="shared" si="9"/>
        <v>0.7785288288846226</v>
      </c>
      <c r="P39" s="21">
        <f>0-0</f>
        <v>0</v>
      </c>
      <c r="Q39" s="327"/>
    </row>
    <row r="40" spans="1:17" ht="58.5" customHeight="1">
      <c r="A40" s="156" t="s">
        <v>183</v>
      </c>
      <c r="B40" s="9" t="s">
        <v>184</v>
      </c>
      <c r="C40" s="30" t="s">
        <v>17</v>
      </c>
      <c r="D40" s="5" t="s">
        <v>17</v>
      </c>
      <c r="E40" s="5" t="s">
        <v>17</v>
      </c>
      <c r="F40" s="9" t="s">
        <v>18</v>
      </c>
      <c r="G40" s="106">
        <f>I40+O40</f>
        <v>20691573</v>
      </c>
      <c r="H40" s="106">
        <v>20691573</v>
      </c>
      <c r="I40" s="106">
        <f>J40+L40+M40+N40</f>
        <v>20691573</v>
      </c>
      <c r="J40" s="106">
        <f>0-0</f>
        <v>0</v>
      </c>
      <c r="K40" s="106">
        <f>0-0</f>
        <v>0</v>
      </c>
      <c r="L40" s="106">
        <v>20691573</v>
      </c>
      <c r="M40" s="106">
        <f>0-0</f>
        <v>0</v>
      </c>
      <c r="N40" s="106">
        <f>0-0</f>
        <v>0</v>
      </c>
      <c r="O40" s="106">
        <v>0</v>
      </c>
      <c r="P40" s="157">
        <f>0-0</f>
        <v>0</v>
      </c>
      <c r="Q40" s="325" t="s">
        <v>288</v>
      </c>
    </row>
    <row r="41" spans="1:17" ht="22.5">
      <c r="A41" s="10" t="s">
        <v>28</v>
      </c>
      <c r="B41" s="10" t="s">
        <v>29</v>
      </c>
      <c r="C41" s="30" t="s">
        <v>17</v>
      </c>
      <c r="D41" s="5" t="s">
        <v>17</v>
      </c>
      <c r="E41" s="5" t="s">
        <v>17</v>
      </c>
      <c r="F41" s="9" t="s">
        <v>240</v>
      </c>
      <c r="G41" s="106">
        <f>I41+O41</f>
        <v>11395673.529999999</v>
      </c>
      <c r="H41" s="106"/>
      <c r="I41" s="106">
        <f>J41+L41+M41+N41</f>
        <v>11395673.529999999</v>
      </c>
      <c r="J41" s="106"/>
      <c r="K41" s="106"/>
      <c r="L41" s="106">
        <v>11395673.529999999</v>
      </c>
      <c r="M41" s="106"/>
      <c r="N41" s="106"/>
      <c r="O41" s="106"/>
      <c r="P41" s="157">
        <f>P42-P40</f>
        <v>0</v>
      </c>
      <c r="Q41" s="326"/>
    </row>
    <row r="42" spans="1:17" ht="45">
      <c r="A42" s="128" t="s">
        <v>34</v>
      </c>
      <c r="B42" s="9" t="s">
        <v>185</v>
      </c>
      <c r="C42" s="30" t="s">
        <v>17</v>
      </c>
      <c r="D42" s="4" t="s">
        <v>17</v>
      </c>
      <c r="E42" s="5" t="s">
        <v>17</v>
      </c>
      <c r="F42" s="9" t="s">
        <v>241</v>
      </c>
      <c r="G42" s="16">
        <f>SUM(G41/G40*100%)</f>
        <v>0.55073983645419322</v>
      </c>
      <c r="H42" s="16">
        <f t="shared" ref="H42:L42" si="10">SUM(H41/H40*100%)</f>
        <v>0</v>
      </c>
      <c r="I42" s="16">
        <f t="shared" si="10"/>
        <v>0.55073983645419322</v>
      </c>
      <c r="J42" s="16"/>
      <c r="K42" s="16"/>
      <c r="L42" s="16">
        <f t="shared" si="10"/>
        <v>0.55073983645419322</v>
      </c>
      <c r="M42" s="16"/>
      <c r="N42" s="16"/>
      <c r="O42" s="16"/>
      <c r="P42" s="19">
        <f>0-0</f>
        <v>0</v>
      </c>
      <c r="Q42" s="326"/>
    </row>
    <row r="43" spans="1:17" ht="14.25">
      <c r="C43" s="31" t="s">
        <v>172</v>
      </c>
      <c r="D43" s="4" t="s">
        <v>17</v>
      </c>
      <c r="E43" s="12">
        <v>2010</v>
      </c>
      <c r="F43" s="6" t="s">
        <v>18</v>
      </c>
      <c r="G43" s="107">
        <f>I43+O43</f>
        <v>839058</v>
      </c>
      <c r="H43" s="107">
        <v>839058</v>
      </c>
      <c r="I43" s="107">
        <f>J43+L43+M43+N43</f>
        <v>839058</v>
      </c>
      <c r="J43" s="107"/>
      <c r="K43" s="107"/>
      <c r="L43" s="107">
        <v>839058</v>
      </c>
      <c r="M43" s="107"/>
      <c r="N43" s="107"/>
      <c r="O43" s="107"/>
      <c r="P43" s="158">
        <f>0-0</f>
        <v>0</v>
      </c>
      <c r="Q43" s="326"/>
    </row>
    <row r="44" spans="1:17" ht="14.25">
      <c r="C44" s="31" t="s">
        <v>17</v>
      </c>
      <c r="D44" s="4" t="s">
        <v>17</v>
      </c>
      <c r="E44" s="12">
        <v>2010</v>
      </c>
      <c r="F44" s="9" t="s">
        <v>240</v>
      </c>
      <c r="G44" s="107">
        <f>I44+O44</f>
        <v>834539.53</v>
      </c>
      <c r="H44" s="107">
        <f ca="1">H45-H43</f>
        <v>0</v>
      </c>
      <c r="I44" s="107">
        <f>J44+L44+M44+N44</f>
        <v>834539.53</v>
      </c>
      <c r="J44" s="107"/>
      <c r="K44" s="107"/>
      <c r="L44" s="107">
        <v>834539.53</v>
      </c>
      <c r="M44" s="107"/>
      <c r="N44" s="107"/>
      <c r="O44" s="107"/>
      <c r="P44" s="158">
        <f>P45-P43</f>
        <v>0</v>
      </c>
      <c r="Q44" s="326"/>
    </row>
    <row r="45" spans="1:17" ht="14.25">
      <c r="C45" s="31" t="s">
        <v>17</v>
      </c>
      <c r="D45" s="13" t="s">
        <v>17</v>
      </c>
      <c r="E45" s="12">
        <v>2010</v>
      </c>
      <c r="F45" s="9" t="s">
        <v>241</v>
      </c>
      <c r="G45" s="16">
        <f>SUM(G44/G43*100%)</f>
        <v>0.99461482996407879</v>
      </c>
      <c r="H45" s="16">
        <f t="shared" ref="H45:L45" ca="1" si="11">SUM(H44/H43*100%)</f>
        <v>0</v>
      </c>
      <c r="I45" s="16">
        <f t="shared" si="11"/>
        <v>0.99461482996407879</v>
      </c>
      <c r="J45" s="16"/>
      <c r="K45" s="16"/>
      <c r="L45" s="16">
        <f t="shared" si="11"/>
        <v>0.99461482996407879</v>
      </c>
      <c r="M45" s="16"/>
      <c r="N45" s="16"/>
      <c r="O45" s="16"/>
      <c r="P45" s="21">
        <f>0-0</f>
        <v>0</v>
      </c>
      <c r="Q45" s="327"/>
    </row>
    <row r="46" spans="1:17" ht="44.25" customHeight="1">
      <c r="A46" s="156" t="s">
        <v>186</v>
      </c>
      <c r="B46" s="9" t="s">
        <v>187</v>
      </c>
      <c r="C46" s="30" t="s">
        <v>43</v>
      </c>
      <c r="D46" s="5" t="s">
        <v>17</v>
      </c>
      <c r="E46" s="5" t="s">
        <v>17</v>
      </c>
      <c r="F46" s="9" t="s">
        <v>18</v>
      </c>
      <c r="G46" s="106">
        <f>I46+O46</f>
        <v>19546398</v>
      </c>
      <c r="H46" s="106">
        <v>19855424</v>
      </c>
      <c r="I46" s="106">
        <f>J46+L46+M46+N46</f>
        <v>3240987</v>
      </c>
      <c r="J46" s="106">
        <v>309026</v>
      </c>
      <c r="K46" s="106">
        <v>309026</v>
      </c>
      <c r="L46" s="106">
        <v>2931961</v>
      </c>
      <c r="M46" s="106"/>
      <c r="N46" s="106"/>
      <c r="O46" s="106">
        <v>16305411</v>
      </c>
      <c r="P46" s="157">
        <v>309026</v>
      </c>
      <c r="Q46" s="325" t="s">
        <v>289</v>
      </c>
    </row>
    <row r="47" spans="1:17" ht="42.75" customHeight="1">
      <c r="A47" s="10" t="s">
        <v>28</v>
      </c>
      <c r="B47" s="10" t="s">
        <v>29</v>
      </c>
      <c r="C47" s="30" t="s">
        <v>78</v>
      </c>
      <c r="D47" s="5" t="s">
        <v>17</v>
      </c>
      <c r="E47" s="5" t="s">
        <v>17</v>
      </c>
      <c r="F47" s="9" t="s">
        <v>240</v>
      </c>
      <c r="G47" s="106">
        <f>I47+O47</f>
        <v>363560</v>
      </c>
      <c r="H47" s="106"/>
      <c r="I47" s="106">
        <f>J47+L47+M47+N47</f>
        <v>363560</v>
      </c>
      <c r="J47" s="106">
        <v>309026</v>
      </c>
      <c r="K47" s="106">
        <v>0</v>
      </c>
      <c r="L47" s="106">
        <v>54534</v>
      </c>
      <c r="M47" s="106"/>
      <c r="N47" s="106"/>
      <c r="O47" s="106">
        <v>0</v>
      </c>
      <c r="P47" s="157">
        <v>0</v>
      </c>
      <c r="Q47" s="326"/>
    </row>
    <row r="48" spans="1:17" ht="45">
      <c r="A48" s="128" t="s">
        <v>34</v>
      </c>
      <c r="B48" s="9" t="s">
        <v>188</v>
      </c>
      <c r="C48" s="30" t="s">
        <v>177</v>
      </c>
      <c r="D48" s="4" t="s">
        <v>91</v>
      </c>
      <c r="E48" s="5" t="s">
        <v>17</v>
      </c>
      <c r="F48" s="9" t="s">
        <v>241</v>
      </c>
      <c r="G48" s="16">
        <f t="shared" ref="G48:P48" si="12">SUM(G47/G46*100%)</f>
        <v>1.8599846375787498E-2</v>
      </c>
      <c r="H48" s="16">
        <f t="shared" si="12"/>
        <v>0</v>
      </c>
      <c r="I48" s="16">
        <f t="shared" si="12"/>
        <v>0.11217570449989463</v>
      </c>
      <c r="J48" s="16">
        <f t="shared" si="12"/>
        <v>1</v>
      </c>
      <c r="K48" s="16">
        <f t="shared" si="12"/>
        <v>0</v>
      </c>
      <c r="L48" s="16">
        <f t="shared" si="12"/>
        <v>1.8599838128815493E-2</v>
      </c>
      <c r="M48" s="16"/>
      <c r="N48" s="16"/>
      <c r="O48" s="16">
        <f t="shared" si="12"/>
        <v>0</v>
      </c>
      <c r="P48" s="16">
        <f t="shared" si="12"/>
        <v>0</v>
      </c>
      <c r="Q48" s="327"/>
    </row>
    <row r="49" spans="1:17" ht="90">
      <c r="A49" s="156" t="s">
        <v>190</v>
      </c>
      <c r="B49" s="9" t="s">
        <v>191</v>
      </c>
      <c r="C49" s="30" t="s">
        <v>43</v>
      </c>
      <c r="D49" s="5" t="s">
        <v>17</v>
      </c>
      <c r="E49" s="5" t="s">
        <v>17</v>
      </c>
      <c r="F49" s="9" t="s">
        <v>18</v>
      </c>
      <c r="G49" s="106">
        <f>I49+O49</f>
        <v>32476101</v>
      </c>
      <c r="H49" s="106">
        <v>33004919</v>
      </c>
      <c r="I49" s="106">
        <f>J49+L49+M49+N49</f>
        <v>10992307</v>
      </c>
      <c r="J49" s="106">
        <v>528818</v>
      </c>
      <c r="K49" s="106">
        <v>528818</v>
      </c>
      <c r="L49" s="106">
        <v>10463489</v>
      </c>
      <c r="M49" s="106">
        <f>0-0</f>
        <v>0</v>
      </c>
      <c r="N49" s="106">
        <f>0-0</f>
        <v>0</v>
      </c>
      <c r="O49" s="106">
        <v>21483794</v>
      </c>
      <c r="P49" s="157">
        <v>528818</v>
      </c>
      <c r="Q49" s="325" t="s">
        <v>289</v>
      </c>
    </row>
    <row r="50" spans="1:17" ht="48.75">
      <c r="A50" s="10" t="s">
        <v>28</v>
      </c>
      <c r="B50" s="10" t="s">
        <v>29</v>
      </c>
      <c r="C50" s="30" t="s">
        <v>78</v>
      </c>
      <c r="D50" s="5" t="s">
        <v>17</v>
      </c>
      <c r="E50" s="5" t="s">
        <v>17</v>
      </c>
      <c r="F50" s="9" t="s">
        <v>240</v>
      </c>
      <c r="G50" s="106">
        <f>I50+O50</f>
        <v>622139.38</v>
      </c>
      <c r="H50" s="106"/>
      <c r="I50" s="106">
        <f>J50+L50+M50+N50</f>
        <v>616668</v>
      </c>
      <c r="J50" s="106">
        <v>523347</v>
      </c>
      <c r="K50" s="106"/>
      <c r="L50" s="106">
        <v>93321</v>
      </c>
      <c r="M50" s="106">
        <v>0</v>
      </c>
      <c r="N50" s="106">
        <v>0</v>
      </c>
      <c r="O50" s="106">
        <v>5471.38</v>
      </c>
      <c r="P50" s="157">
        <f ca="1">P51-P49</f>
        <v>0</v>
      </c>
      <c r="Q50" s="326"/>
    </row>
    <row r="51" spans="1:17" ht="45">
      <c r="A51" s="128" t="s">
        <v>34</v>
      </c>
      <c r="B51" s="9" t="s">
        <v>188</v>
      </c>
      <c r="C51" s="30" t="s">
        <v>177</v>
      </c>
      <c r="D51" s="4" t="s">
        <v>91</v>
      </c>
      <c r="E51" s="5" t="s">
        <v>17</v>
      </c>
      <c r="F51" s="9" t="s">
        <v>241</v>
      </c>
      <c r="G51" s="16">
        <f>SUM(G50/G49*100%)</f>
        <v>1.9156837207767029E-2</v>
      </c>
      <c r="H51" s="16">
        <f t="shared" ref="H51" si="13">SUM(H50/H49*100%)</f>
        <v>0</v>
      </c>
      <c r="I51" s="16">
        <f t="shared" ref="I51:O51" si="14">I50/I49</f>
        <v>5.6099961545833826E-2</v>
      </c>
      <c r="J51" s="16">
        <f t="shared" si="14"/>
        <v>0.98965428559542223</v>
      </c>
      <c r="K51" s="16">
        <f t="shared" si="14"/>
        <v>0</v>
      </c>
      <c r="L51" s="16">
        <f t="shared" si="14"/>
        <v>8.9187268223820948E-3</v>
      </c>
      <c r="M51" s="16"/>
      <c r="N51" s="16"/>
      <c r="O51" s="16">
        <f t="shared" si="14"/>
        <v>2.5467475623718977E-4</v>
      </c>
      <c r="P51" s="16">
        <f ca="1">P50/P49</f>
        <v>0</v>
      </c>
      <c r="Q51" s="327"/>
    </row>
    <row r="52" spans="1:17" ht="84" customHeight="1">
      <c r="A52" s="156" t="s">
        <v>192</v>
      </c>
      <c r="B52" s="9" t="s">
        <v>193</v>
      </c>
      <c r="C52" s="30" t="s">
        <v>17</v>
      </c>
      <c r="D52" s="5" t="s">
        <v>17</v>
      </c>
      <c r="E52" s="5" t="s">
        <v>17</v>
      </c>
      <c r="F52" s="9" t="s">
        <v>18</v>
      </c>
      <c r="G52" s="106">
        <f>I52+O52</f>
        <v>800000</v>
      </c>
      <c r="H52" s="106">
        <v>800000</v>
      </c>
      <c r="I52" s="106">
        <f>J52+L52+M52+N52</f>
        <v>800000</v>
      </c>
      <c r="J52" s="106">
        <f>0-0</f>
        <v>0</v>
      </c>
      <c r="K52" s="106">
        <f>0-0</f>
        <v>0</v>
      </c>
      <c r="L52" s="106">
        <v>800000</v>
      </c>
      <c r="M52" s="106">
        <f>0-0</f>
        <v>0</v>
      </c>
      <c r="N52" s="106">
        <f>0-0</f>
        <v>0</v>
      </c>
      <c r="O52" s="106">
        <v>0</v>
      </c>
      <c r="P52" s="157">
        <f>0-0</f>
        <v>0</v>
      </c>
      <c r="Q52" s="325" t="s">
        <v>290</v>
      </c>
    </row>
    <row r="53" spans="1:17" ht="22.5">
      <c r="A53" s="10" t="s">
        <v>28</v>
      </c>
      <c r="B53" s="10" t="s">
        <v>29</v>
      </c>
      <c r="C53" s="30" t="s">
        <v>17</v>
      </c>
      <c r="D53" s="5" t="s">
        <v>17</v>
      </c>
      <c r="E53" s="5" t="s">
        <v>17</v>
      </c>
      <c r="F53" s="9" t="s">
        <v>240</v>
      </c>
      <c r="G53" s="106">
        <f>I53+O53</f>
        <v>286338.94</v>
      </c>
      <c r="H53" s="106"/>
      <c r="I53" s="106">
        <f>J53+L53+M53+N53</f>
        <v>286338.94</v>
      </c>
      <c r="J53" s="106"/>
      <c r="K53" s="106"/>
      <c r="L53" s="106">
        <v>286338.94</v>
      </c>
      <c r="M53" s="106"/>
      <c r="N53" s="106"/>
      <c r="O53" s="106"/>
      <c r="P53" s="157">
        <f>P54-P52</f>
        <v>0</v>
      </c>
      <c r="Q53" s="326"/>
    </row>
    <row r="54" spans="1:17" ht="45">
      <c r="A54" s="128" t="s">
        <v>34</v>
      </c>
      <c r="B54" s="9" t="s">
        <v>188</v>
      </c>
      <c r="C54" s="30" t="s">
        <v>17</v>
      </c>
      <c r="D54" s="4" t="s">
        <v>194</v>
      </c>
      <c r="E54" s="5" t="s">
        <v>17</v>
      </c>
      <c r="F54" s="9" t="s">
        <v>241</v>
      </c>
      <c r="G54" s="16">
        <f t="shared" ref="G54:L54" si="15">SUM(G53/G52*100%)</f>
        <v>0.357923675</v>
      </c>
      <c r="H54" s="16">
        <f t="shared" si="15"/>
        <v>0</v>
      </c>
      <c r="I54" s="16">
        <f t="shared" si="15"/>
        <v>0.357923675</v>
      </c>
      <c r="J54" s="16"/>
      <c r="K54" s="16"/>
      <c r="L54" s="16">
        <f t="shared" si="15"/>
        <v>0.357923675</v>
      </c>
      <c r="M54" s="16"/>
      <c r="N54" s="16"/>
      <c r="O54" s="16"/>
      <c r="P54" s="19">
        <f>0-0</f>
        <v>0</v>
      </c>
      <c r="Q54" s="326"/>
    </row>
    <row r="55" spans="1:17" ht="14.25">
      <c r="C55" s="31" t="s">
        <v>189</v>
      </c>
      <c r="D55" s="4" t="s">
        <v>17</v>
      </c>
      <c r="E55" s="12">
        <v>2010</v>
      </c>
      <c r="F55" s="6" t="s">
        <v>18</v>
      </c>
      <c r="G55" s="107">
        <f>I55+O55</f>
        <v>286339</v>
      </c>
      <c r="H55" s="107">
        <v>286339</v>
      </c>
      <c r="I55" s="107">
        <f>J55+L55+M55+N55</f>
        <v>286339</v>
      </c>
      <c r="J55" s="107"/>
      <c r="K55" s="107"/>
      <c r="L55" s="107">
        <v>286339</v>
      </c>
      <c r="M55" s="107"/>
      <c r="N55" s="107"/>
      <c r="O55" s="107"/>
      <c r="P55" s="158">
        <f>0-0</f>
        <v>0</v>
      </c>
      <c r="Q55" s="326"/>
    </row>
    <row r="56" spans="1:17" ht="14.25">
      <c r="C56" s="31" t="s">
        <v>17</v>
      </c>
      <c r="D56" s="4" t="s">
        <v>17</v>
      </c>
      <c r="E56" s="12">
        <v>2010</v>
      </c>
      <c r="F56" s="9" t="s">
        <v>240</v>
      </c>
      <c r="G56" s="107">
        <f>I56+O56</f>
        <v>286338.94</v>
      </c>
      <c r="H56" s="107"/>
      <c r="I56" s="107">
        <f>J56+L56+M56+N56</f>
        <v>286338.94</v>
      </c>
      <c r="J56" s="107"/>
      <c r="K56" s="107"/>
      <c r="L56" s="107">
        <v>286338.94</v>
      </c>
      <c r="M56" s="107"/>
      <c r="N56" s="107"/>
      <c r="O56" s="107"/>
      <c r="P56" s="158">
        <f>P57-P55</f>
        <v>0</v>
      </c>
      <c r="Q56" s="326"/>
    </row>
    <row r="57" spans="1:17" ht="14.25">
      <c r="C57" s="31" t="s">
        <v>17</v>
      </c>
      <c r="D57" s="13" t="s">
        <v>194</v>
      </c>
      <c r="E57" s="12">
        <v>2010</v>
      </c>
      <c r="F57" s="9" t="s">
        <v>241</v>
      </c>
      <c r="G57" s="16">
        <f>SUM(G56/G55*100%)</f>
        <v>0.99999979045816323</v>
      </c>
      <c r="H57" s="16">
        <f t="shared" ref="H57:L57" si="16">SUM(H56/H55*100%)</f>
        <v>0</v>
      </c>
      <c r="I57" s="16">
        <f t="shared" si="16"/>
        <v>0.99999979045816323</v>
      </c>
      <c r="J57" s="16"/>
      <c r="K57" s="16"/>
      <c r="L57" s="16">
        <f t="shared" si="16"/>
        <v>0.99999979045816323</v>
      </c>
      <c r="M57" s="16"/>
      <c r="N57" s="16"/>
      <c r="O57" s="16"/>
      <c r="P57" s="21">
        <f>0-0</f>
        <v>0</v>
      </c>
      <c r="Q57" s="327"/>
    </row>
    <row r="58" spans="1:17" ht="67.5" customHeight="1">
      <c r="A58" s="156" t="s">
        <v>195</v>
      </c>
      <c r="B58" s="9" t="s">
        <v>196</v>
      </c>
      <c r="C58" s="30" t="s">
        <v>17</v>
      </c>
      <c r="D58" s="5" t="s">
        <v>17</v>
      </c>
      <c r="E58" s="5" t="s">
        <v>17</v>
      </c>
      <c r="F58" s="9" t="s">
        <v>18</v>
      </c>
      <c r="G58" s="106">
        <f>I58+O58</f>
        <v>3268060</v>
      </c>
      <c r="H58" s="106">
        <v>3268060</v>
      </c>
      <c r="I58" s="106">
        <f>J58+L58+M58+N58</f>
        <v>3233000</v>
      </c>
      <c r="J58" s="106">
        <f>0-0</f>
        <v>0</v>
      </c>
      <c r="K58" s="106">
        <f>0-0</f>
        <v>0</v>
      </c>
      <c r="L58" s="106">
        <v>3233000</v>
      </c>
      <c r="M58" s="106">
        <f>0-0</f>
        <v>0</v>
      </c>
      <c r="N58" s="106">
        <f>0-0</f>
        <v>0</v>
      </c>
      <c r="O58" s="106">
        <v>35060</v>
      </c>
      <c r="P58" s="157">
        <f>0-0</f>
        <v>0</v>
      </c>
      <c r="Q58" s="325" t="s">
        <v>291</v>
      </c>
    </row>
    <row r="59" spans="1:17" ht="22.5">
      <c r="A59" s="10" t="s">
        <v>28</v>
      </c>
      <c r="B59" s="10" t="s">
        <v>29</v>
      </c>
      <c r="C59" s="30" t="s">
        <v>17</v>
      </c>
      <c r="D59" s="5" t="s">
        <v>17</v>
      </c>
      <c r="E59" s="5" t="s">
        <v>17</v>
      </c>
      <c r="F59" s="9" t="s">
        <v>240</v>
      </c>
      <c r="G59" s="106">
        <f>I59+O59</f>
        <v>3232999.39</v>
      </c>
      <c r="H59" s="106"/>
      <c r="I59" s="106">
        <f>J59+L59+M59+N59</f>
        <v>3232999.39</v>
      </c>
      <c r="J59" s="106">
        <v>0</v>
      </c>
      <c r="K59" s="106"/>
      <c r="L59" s="106">
        <v>3232999.39</v>
      </c>
      <c r="M59" s="106"/>
      <c r="N59" s="106"/>
      <c r="O59" s="124">
        <v>0</v>
      </c>
      <c r="P59" s="157">
        <f>P60-P58</f>
        <v>0</v>
      </c>
      <c r="Q59" s="326"/>
    </row>
    <row r="60" spans="1:17" ht="45">
      <c r="A60" s="128" t="s">
        <v>34</v>
      </c>
      <c r="B60" s="9" t="s">
        <v>197</v>
      </c>
      <c r="C60" s="30" t="s">
        <v>17</v>
      </c>
      <c r="D60" s="4" t="s">
        <v>17</v>
      </c>
      <c r="E60" s="5" t="s">
        <v>17</v>
      </c>
      <c r="F60" s="9" t="s">
        <v>241</v>
      </c>
      <c r="G60" s="16">
        <f>SUM(G59/G58*100%)</f>
        <v>0.98927173613703545</v>
      </c>
      <c r="H60" s="16">
        <f t="shared" ref="H60:L60" si="17">SUM(H59/H58*100%)</f>
        <v>0</v>
      </c>
      <c r="I60" s="16">
        <f t="shared" si="17"/>
        <v>0.99999981132075477</v>
      </c>
      <c r="J60" s="16"/>
      <c r="K60" s="16"/>
      <c r="L60" s="16">
        <f t="shared" si="17"/>
        <v>0.99999981132075477</v>
      </c>
      <c r="M60" s="16"/>
      <c r="N60" s="16"/>
      <c r="O60" s="16"/>
      <c r="P60" s="19">
        <f>0-0</f>
        <v>0</v>
      </c>
      <c r="Q60" s="326"/>
    </row>
    <row r="61" spans="1:17" ht="14.25">
      <c r="C61" s="31" t="s">
        <v>172</v>
      </c>
      <c r="D61" s="4" t="s">
        <v>17</v>
      </c>
      <c r="E61" s="12">
        <v>2010</v>
      </c>
      <c r="F61" s="6" t="s">
        <v>18</v>
      </c>
      <c r="G61" s="107">
        <f>I61+O61</f>
        <v>1073000</v>
      </c>
      <c r="H61" s="107">
        <v>1073000</v>
      </c>
      <c r="I61" s="107">
        <f>J61+L61+M61+N61</f>
        <v>1073000</v>
      </c>
      <c r="J61" s="107"/>
      <c r="K61" s="107"/>
      <c r="L61" s="107">
        <v>1073000</v>
      </c>
      <c r="M61" s="107"/>
      <c r="N61" s="107"/>
      <c r="O61" s="107"/>
      <c r="P61" s="158">
        <f>0-0</f>
        <v>0</v>
      </c>
      <c r="Q61" s="326"/>
    </row>
    <row r="62" spans="1:17" ht="14.25">
      <c r="C62" s="31" t="s">
        <v>17</v>
      </c>
      <c r="D62" s="4" t="s">
        <v>17</v>
      </c>
      <c r="E62" s="12">
        <v>2010</v>
      </c>
      <c r="F62" s="9" t="s">
        <v>240</v>
      </c>
      <c r="G62" s="107">
        <f>I62+O62</f>
        <v>1072999.3899999999</v>
      </c>
      <c r="H62" s="107"/>
      <c r="I62" s="107">
        <f>J62+L62+M62+N62</f>
        <v>1072999.3899999999</v>
      </c>
      <c r="J62" s="107"/>
      <c r="K62" s="107"/>
      <c r="L62" s="107">
        <v>1072999.3899999999</v>
      </c>
      <c r="M62" s="107"/>
      <c r="N62" s="107"/>
      <c r="O62" s="107"/>
      <c r="P62" s="158">
        <f>P63-P61</f>
        <v>0</v>
      </c>
      <c r="Q62" s="326"/>
    </row>
    <row r="63" spans="1:17" ht="14.25">
      <c r="C63" s="31" t="s">
        <v>17</v>
      </c>
      <c r="D63" s="13" t="s">
        <v>17</v>
      </c>
      <c r="E63" s="12">
        <v>2010</v>
      </c>
      <c r="F63" s="9" t="s">
        <v>241</v>
      </c>
      <c r="G63" s="16">
        <f>SUM(G62/G61*100%)</f>
        <v>0.99999943150046589</v>
      </c>
      <c r="H63" s="16">
        <f t="shared" ref="H63:L63" si="18">SUM(H62/H61*100%)</f>
        <v>0</v>
      </c>
      <c r="I63" s="16">
        <f t="shared" si="18"/>
        <v>0.99999943150046589</v>
      </c>
      <c r="J63" s="16"/>
      <c r="K63" s="16"/>
      <c r="L63" s="16">
        <f t="shared" si="18"/>
        <v>0.99999943150046589</v>
      </c>
      <c r="M63" s="16"/>
      <c r="N63" s="16"/>
      <c r="O63" s="16"/>
      <c r="P63" s="21">
        <f>0-0</f>
        <v>0</v>
      </c>
      <c r="Q63" s="327"/>
    </row>
    <row r="64" spans="1:17" ht="60" customHeight="1">
      <c r="A64" s="156" t="s">
        <v>198</v>
      </c>
      <c r="B64" s="9" t="s">
        <v>199</v>
      </c>
      <c r="C64" s="30" t="s">
        <v>17</v>
      </c>
      <c r="D64" s="5" t="s">
        <v>17</v>
      </c>
      <c r="E64" s="5" t="s">
        <v>17</v>
      </c>
      <c r="F64" s="9" t="s">
        <v>18</v>
      </c>
      <c r="G64" s="106">
        <f>I64+O64</f>
        <v>2450000</v>
      </c>
      <c r="H64" s="106">
        <v>2450000</v>
      </c>
      <c r="I64" s="106">
        <f>J64+L64+M64+N64</f>
        <v>2450000</v>
      </c>
      <c r="J64" s="106"/>
      <c r="K64" s="106"/>
      <c r="L64" s="106">
        <v>2450000</v>
      </c>
      <c r="M64" s="106"/>
      <c r="N64" s="106"/>
      <c r="O64" s="106"/>
      <c r="P64" s="157">
        <f>0-0</f>
        <v>0</v>
      </c>
      <c r="Q64" s="325" t="s">
        <v>292</v>
      </c>
    </row>
    <row r="65" spans="1:17" ht="22.5">
      <c r="A65" s="10" t="s">
        <v>28</v>
      </c>
      <c r="B65" s="10" t="s">
        <v>29</v>
      </c>
      <c r="C65" s="30" t="s">
        <v>17</v>
      </c>
      <c r="D65" s="5" t="s">
        <v>17</v>
      </c>
      <c r="E65" s="5" t="s">
        <v>17</v>
      </c>
      <c r="F65" s="9" t="s">
        <v>240</v>
      </c>
      <c r="G65" s="106">
        <f>I65+O65</f>
        <v>2276889.52</v>
      </c>
      <c r="H65" s="106"/>
      <c r="I65" s="106">
        <f>J65+L65+M65+N65</f>
        <v>2276889.52</v>
      </c>
      <c r="J65" s="106"/>
      <c r="K65" s="106"/>
      <c r="L65" s="106">
        <v>2276889.52</v>
      </c>
      <c r="M65" s="106"/>
      <c r="N65" s="106"/>
      <c r="O65" s="106"/>
      <c r="P65" s="157">
        <f>P66-P64</f>
        <v>0</v>
      </c>
      <c r="Q65" s="326"/>
    </row>
    <row r="66" spans="1:17" ht="45">
      <c r="A66" s="128" t="s">
        <v>34</v>
      </c>
      <c r="B66" s="9" t="s">
        <v>197</v>
      </c>
      <c r="C66" s="30" t="s">
        <v>17</v>
      </c>
      <c r="D66" s="4" t="s">
        <v>194</v>
      </c>
      <c r="E66" s="5" t="s">
        <v>17</v>
      </c>
      <c r="F66" s="9" t="s">
        <v>241</v>
      </c>
      <c r="G66" s="16">
        <f>SUM(G65/G64*100%)</f>
        <v>0.92934266122448983</v>
      </c>
      <c r="H66" s="16">
        <f t="shared" ref="H66:L66" si="19">SUM(H65/H64*100%)</f>
        <v>0</v>
      </c>
      <c r="I66" s="16">
        <f t="shared" si="19"/>
        <v>0.92934266122448983</v>
      </c>
      <c r="J66" s="16"/>
      <c r="K66" s="16"/>
      <c r="L66" s="16">
        <f t="shared" si="19"/>
        <v>0.92934266122448983</v>
      </c>
      <c r="M66" s="16"/>
      <c r="N66" s="16"/>
      <c r="O66" s="16"/>
      <c r="P66" s="19">
        <f>0-0</f>
        <v>0</v>
      </c>
      <c r="Q66" s="326"/>
    </row>
    <row r="67" spans="1:17" ht="14.25">
      <c r="C67" s="31" t="s">
        <v>172</v>
      </c>
      <c r="D67" s="4" t="s">
        <v>17</v>
      </c>
      <c r="E67" s="12">
        <v>2010</v>
      </c>
      <c r="F67" s="6" t="s">
        <v>18</v>
      </c>
      <c r="G67" s="107">
        <f>I67+O67</f>
        <v>2294589</v>
      </c>
      <c r="H67" s="107">
        <v>2294589</v>
      </c>
      <c r="I67" s="107">
        <f>J67+L67+M67+N67</f>
        <v>2294589</v>
      </c>
      <c r="J67" s="107"/>
      <c r="K67" s="107"/>
      <c r="L67" s="107">
        <v>2294589</v>
      </c>
      <c r="M67" s="107"/>
      <c r="N67" s="107"/>
      <c r="O67" s="107"/>
      <c r="P67" s="158">
        <f>0-0</f>
        <v>0</v>
      </c>
      <c r="Q67" s="326"/>
    </row>
    <row r="68" spans="1:17" ht="14.25">
      <c r="C68" s="31" t="s">
        <v>17</v>
      </c>
      <c r="D68" s="4" t="s">
        <v>17</v>
      </c>
      <c r="E68" s="12">
        <v>2010</v>
      </c>
      <c r="F68" s="9" t="s">
        <v>240</v>
      </c>
      <c r="G68" s="107">
        <f>I68+O68</f>
        <v>2276889.52</v>
      </c>
      <c r="H68" s="107"/>
      <c r="I68" s="107">
        <f>J68+L68+M68+N68</f>
        <v>2276889.52</v>
      </c>
      <c r="J68" s="107"/>
      <c r="K68" s="107"/>
      <c r="L68" s="107">
        <v>2276889.52</v>
      </c>
      <c r="M68" s="107"/>
      <c r="N68" s="107"/>
      <c r="O68" s="107"/>
      <c r="P68" s="158">
        <f>P69-P67</f>
        <v>0</v>
      </c>
      <c r="Q68" s="326"/>
    </row>
    <row r="69" spans="1:17" ht="14.25">
      <c r="C69" s="31" t="s">
        <v>17</v>
      </c>
      <c r="D69" s="13" t="s">
        <v>194</v>
      </c>
      <c r="E69" s="12">
        <v>2010</v>
      </c>
      <c r="F69" s="9" t="s">
        <v>241</v>
      </c>
      <c r="G69" s="16">
        <f>SUM(G68/G67*100%)</f>
        <v>0.99228642689387947</v>
      </c>
      <c r="H69" s="16">
        <f t="shared" ref="H69:L69" si="20">SUM(H68/H67*100%)</f>
        <v>0</v>
      </c>
      <c r="I69" s="16">
        <f t="shared" si="20"/>
        <v>0.99228642689387947</v>
      </c>
      <c r="J69" s="16"/>
      <c r="K69" s="16"/>
      <c r="L69" s="16">
        <f t="shared" si="20"/>
        <v>0.99228642689387947</v>
      </c>
      <c r="M69" s="16"/>
      <c r="N69" s="16"/>
      <c r="O69" s="16"/>
      <c r="P69" s="21">
        <f>0-0</f>
        <v>0</v>
      </c>
      <c r="Q69" s="327"/>
    </row>
    <row r="70" spans="1:17" ht="67.5" customHeight="1">
      <c r="A70" s="156" t="s">
        <v>200</v>
      </c>
      <c r="B70" s="9" t="s">
        <v>201</v>
      </c>
      <c r="C70" s="30" t="s">
        <v>17</v>
      </c>
      <c r="D70" s="5" t="s">
        <v>17</v>
      </c>
      <c r="E70" s="5" t="s">
        <v>17</v>
      </c>
      <c r="F70" s="9" t="s">
        <v>18</v>
      </c>
      <c r="G70" s="106">
        <f>I70+O70</f>
        <v>14149209</v>
      </c>
      <c r="H70" s="106">
        <v>14149209</v>
      </c>
      <c r="I70" s="106">
        <f>J70+L70+M70+N70</f>
        <v>10890000</v>
      </c>
      <c r="J70" s="106"/>
      <c r="K70" s="106"/>
      <c r="L70" s="106">
        <v>10890000</v>
      </c>
      <c r="M70" s="106"/>
      <c r="N70" s="106"/>
      <c r="O70" s="106">
        <v>3259209</v>
      </c>
      <c r="P70" s="157">
        <f>0-0</f>
        <v>0</v>
      </c>
      <c r="Q70" s="325" t="s">
        <v>293</v>
      </c>
    </row>
    <row r="71" spans="1:17" ht="22.5">
      <c r="A71" s="10" t="s">
        <v>28</v>
      </c>
      <c r="B71" s="10" t="s">
        <v>29</v>
      </c>
      <c r="C71" s="30" t="s">
        <v>17</v>
      </c>
      <c r="D71" s="5" t="s">
        <v>17</v>
      </c>
      <c r="E71" s="5" t="s">
        <v>17</v>
      </c>
      <c r="F71" s="9" t="s">
        <v>240</v>
      </c>
      <c r="G71" s="106">
        <f>I71+O71</f>
        <v>9756670.9100000001</v>
      </c>
      <c r="H71" s="106"/>
      <c r="I71" s="106">
        <f>J71+L71+M71+N71</f>
        <v>8284641.9100000001</v>
      </c>
      <c r="J71" s="106"/>
      <c r="K71" s="106"/>
      <c r="L71" s="106">
        <v>8284641.9100000001</v>
      </c>
      <c r="M71" s="106"/>
      <c r="N71" s="106"/>
      <c r="O71" s="124">
        <v>1472029</v>
      </c>
      <c r="P71" s="157">
        <f>P72-P70</f>
        <v>0</v>
      </c>
      <c r="Q71" s="326"/>
    </row>
    <row r="72" spans="1:17" ht="45">
      <c r="A72" s="128" t="s">
        <v>34</v>
      </c>
      <c r="B72" s="9" t="s">
        <v>202</v>
      </c>
      <c r="C72" s="30" t="s">
        <v>17</v>
      </c>
      <c r="D72" s="4" t="s">
        <v>17</v>
      </c>
      <c r="E72" s="5" t="s">
        <v>17</v>
      </c>
      <c r="F72" s="9" t="s">
        <v>241</v>
      </c>
      <c r="G72" s="16">
        <f>SUM(G71/G70*100%)</f>
        <v>0.68955592570581159</v>
      </c>
      <c r="H72" s="16">
        <f t="shared" ref="H72:O72" si="21">SUM(H71/H70*100%)</f>
        <v>0</v>
      </c>
      <c r="I72" s="16">
        <f t="shared" si="21"/>
        <v>0.76075683287419649</v>
      </c>
      <c r="J72" s="16"/>
      <c r="K72" s="16"/>
      <c r="L72" s="16">
        <f t="shared" si="21"/>
        <v>0.76075683287419649</v>
      </c>
      <c r="M72" s="16"/>
      <c r="N72" s="16"/>
      <c r="O72" s="16">
        <f t="shared" si="21"/>
        <v>0.45165222604625849</v>
      </c>
      <c r="P72" s="19">
        <f>0-0</f>
        <v>0</v>
      </c>
      <c r="Q72" s="326"/>
    </row>
    <row r="73" spans="1:17" ht="14.25">
      <c r="C73" s="31" t="s">
        <v>203</v>
      </c>
      <c r="D73" s="4" t="s">
        <v>17</v>
      </c>
      <c r="E73" s="12">
        <v>2010</v>
      </c>
      <c r="F73" s="6" t="s">
        <v>18</v>
      </c>
      <c r="G73" s="107">
        <f>I73+O73</f>
        <v>7321126</v>
      </c>
      <c r="H73" s="107">
        <v>7321126</v>
      </c>
      <c r="I73" s="107">
        <f>J73+L73+M73+N73</f>
        <v>7000000</v>
      </c>
      <c r="J73" s="107"/>
      <c r="K73" s="107"/>
      <c r="L73" s="107">
        <v>7000000</v>
      </c>
      <c r="M73" s="107"/>
      <c r="N73" s="107"/>
      <c r="O73" s="107">
        <v>321126</v>
      </c>
      <c r="P73" s="158">
        <f>0-0</f>
        <v>0</v>
      </c>
      <c r="Q73" s="326"/>
    </row>
    <row r="74" spans="1:17" ht="14.25">
      <c r="C74" s="31" t="s">
        <v>17</v>
      </c>
      <c r="D74" s="4" t="s">
        <v>17</v>
      </c>
      <c r="E74" s="12">
        <v>2010</v>
      </c>
      <c r="F74" s="9" t="s">
        <v>240</v>
      </c>
      <c r="G74" s="107">
        <f>I74+O74</f>
        <v>6591141.9100000001</v>
      </c>
      <c r="H74" s="107"/>
      <c r="I74" s="107">
        <f>J74+L74+M74+N74</f>
        <v>6384641.9100000001</v>
      </c>
      <c r="J74" s="107"/>
      <c r="K74" s="107"/>
      <c r="L74" s="107">
        <v>6384641.9100000001</v>
      </c>
      <c r="M74" s="107"/>
      <c r="N74" s="107"/>
      <c r="O74" s="125">
        <v>206500</v>
      </c>
      <c r="P74" s="158">
        <f>P75-P73</f>
        <v>0</v>
      </c>
      <c r="Q74" s="326"/>
    </row>
    <row r="75" spans="1:17" ht="14.25">
      <c r="C75" s="31" t="s">
        <v>17</v>
      </c>
      <c r="D75" s="13" t="s">
        <v>17</v>
      </c>
      <c r="E75" s="12">
        <v>2010</v>
      </c>
      <c r="F75" s="9" t="s">
        <v>241</v>
      </c>
      <c r="G75" s="16">
        <f>SUM(G74/G73*100%)</f>
        <v>0.90029073533224258</v>
      </c>
      <c r="H75" s="16">
        <f t="shared" ref="H75:O75" si="22">SUM(H74/H73*100%)</f>
        <v>0</v>
      </c>
      <c r="I75" s="16">
        <f t="shared" si="22"/>
        <v>0.91209170142857143</v>
      </c>
      <c r="J75" s="16"/>
      <c r="K75" s="16"/>
      <c r="L75" s="16">
        <f t="shared" si="22"/>
        <v>0.91209170142857143</v>
      </c>
      <c r="M75" s="16"/>
      <c r="N75" s="16"/>
      <c r="O75" s="16">
        <f t="shared" si="22"/>
        <v>0.64304976862664498</v>
      </c>
      <c r="P75" s="21">
        <f>0-0</f>
        <v>0</v>
      </c>
      <c r="Q75" s="327"/>
    </row>
    <row r="76" spans="1:17" ht="49.5" customHeight="1">
      <c r="A76" s="156" t="s">
        <v>204</v>
      </c>
      <c r="B76" s="9" t="s">
        <v>205</v>
      </c>
      <c r="C76" s="30" t="s">
        <v>17</v>
      </c>
      <c r="D76" s="5" t="s">
        <v>17</v>
      </c>
      <c r="E76" s="5" t="s">
        <v>17</v>
      </c>
      <c r="F76" s="9" t="s">
        <v>18</v>
      </c>
      <c r="G76" s="106">
        <f>I76+O76</f>
        <v>11170425</v>
      </c>
      <c r="H76" s="106">
        <v>11170425</v>
      </c>
      <c r="I76" s="106">
        <f>J76+L76+M76+N76</f>
        <v>11170425</v>
      </c>
      <c r="J76" s="106">
        <f>0-0</f>
        <v>0</v>
      </c>
      <c r="K76" s="106">
        <f>0-0</f>
        <v>0</v>
      </c>
      <c r="L76" s="106">
        <v>11170425</v>
      </c>
      <c r="M76" s="106">
        <f>0-0</f>
        <v>0</v>
      </c>
      <c r="N76" s="106">
        <f>0-0</f>
        <v>0</v>
      </c>
      <c r="O76" s="106">
        <v>0</v>
      </c>
      <c r="P76" s="157">
        <f>0-0</f>
        <v>0</v>
      </c>
      <c r="Q76" s="325" t="s">
        <v>294</v>
      </c>
    </row>
    <row r="77" spans="1:17" ht="22.5">
      <c r="A77" s="10" t="s">
        <v>28</v>
      </c>
      <c r="B77" s="10" t="s">
        <v>29</v>
      </c>
      <c r="C77" s="30" t="s">
        <v>17</v>
      </c>
      <c r="D77" s="5" t="s">
        <v>17</v>
      </c>
      <c r="E77" s="5" t="s">
        <v>17</v>
      </c>
      <c r="F77" s="9" t="s">
        <v>240</v>
      </c>
      <c r="G77" s="106">
        <f>I77+O77</f>
        <v>10642063</v>
      </c>
      <c r="H77" s="106"/>
      <c r="I77" s="106">
        <f>J77+L77+M77+N77</f>
        <v>10642063</v>
      </c>
      <c r="J77" s="106"/>
      <c r="K77" s="106"/>
      <c r="L77" s="106">
        <v>10642063</v>
      </c>
      <c r="M77" s="106"/>
      <c r="N77" s="106"/>
      <c r="O77" s="106">
        <v>0</v>
      </c>
      <c r="P77" s="157">
        <f>P78-P76</f>
        <v>0</v>
      </c>
      <c r="Q77" s="326"/>
    </row>
    <row r="78" spans="1:17" ht="45">
      <c r="A78" s="128" t="s">
        <v>34</v>
      </c>
      <c r="B78" s="9" t="s">
        <v>206</v>
      </c>
      <c r="C78" s="30" t="s">
        <v>17</v>
      </c>
      <c r="D78" s="4" t="s">
        <v>17</v>
      </c>
      <c r="E78" s="5" t="s">
        <v>17</v>
      </c>
      <c r="F78" s="9" t="s">
        <v>241</v>
      </c>
      <c r="G78" s="16">
        <f>SUM(G77/G76*100%)</f>
        <v>0.95269991965390755</v>
      </c>
      <c r="H78" s="16">
        <f t="shared" ref="H78:L78" si="23">SUM(H77/H76*100%)</f>
        <v>0</v>
      </c>
      <c r="I78" s="16">
        <f t="shared" si="23"/>
        <v>0.95269991965390755</v>
      </c>
      <c r="J78" s="16"/>
      <c r="K78" s="16"/>
      <c r="L78" s="16">
        <f t="shared" si="23"/>
        <v>0.95269991965390755</v>
      </c>
      <c r="M78" s="16"/>
      <c r="N78" s="16"/>
      <c r="O78" s="16"/>
      <c r="P78" s="19">
        <f>0-0</f>
        <v>0</v>
      </c>
      <c r="Q78" s="326"/>
    </row>
    <row r="79" spans="1:17" ht="14.25">
      <c r="C79" s="31" t="s">
        <v>189</v>
      </c>
      <c r="D79" s="4" t="s">
        <v>17</v>
      </c>
      <c r="E79" s="12">
        <v>2010</v>
      </c>
      <c r="F79" s="6" t="s">
        <v>18</v>
      </c>
      <c r="G79" s="107">
        <f>I79+O79</f>
        <v>8221784</v>
      </c>
      <c r="H79" s="107">
        <v>8221784</v>
      </c>
      <c r="I79" s="107">
        <f>J79+L79+M79+N79</f>
        <v>8221784</v>
      </c>
      <c r="J79" s="107"/>
      <c r="K79" s="107"/>
      <c r="L79" s="107">
        <v>8221784</v>
      </c>
      <c r="M79" s="107"/>
      <c r="N79" s="107"/>
      <c r="O79" s="107"/>
      <c r="P79" s="158">
        <f>0-0</f>
        <v>0</v>
      </c>
      <c r="Q79" s="326"/>
    </row>
    <row r="80" spans="1:17" ht="14.25">
      <c r="C80" s="31" t="s">
        <v>17</v>
      </c>
      <c r="D80" s="4" t="s">
        <v>17</v>
      </c>
      <c r="E80" s="12">
        <v>2010</v>
      </c>
      <c r="F80" s="9" t="s">
        <v>240</v>
      </c>
      <c r="G80" s="107">
        <f>I80+O80</f>
        <v>7842036.1699999999</v>
      </c>
      <c r="H80" s="107"/>
      <c r="I80" s="107">
        <f>J80+L80+M80+N80</f>
        <v>7842036.1699999999</v>
      </c>
      <c r="J80" s="107"/>
      <c r="K80" s="107"/>
      <c r="L80" s="107">
        <v>7842036.1699999999</v>
      </c>
      <c r="M80" s="107"/>
      <c r="N80" s="107"/>
      <c r="O80" s="107"/>
      <c r="P80" s="158">
        <f>P81-P79</f>
        <v>0</v>
      </c>
      <c r="Q80" s="326"/>
    </row>
    <row r="81" spans="1:17" ht="14.25">
      <c r="C81" s="31" t="s">
        <v>17</v>
      </c>
      <c r="D81" s="13" t="s">
        <v>17</v>
      </c>
      <c r="E81" s="12">
        <v>2010</v>
      </c>
      <c r="F81" s="9" t="s">
        <v>241</v>
      </c>
      <c r="G81" s="16">
        <f>SUM(G80/G79*100%)</f>
        <v>0.95381199141208284</v>
      </c>
      <c r="H81" s="16">
        <f t="shared" ref="H81:L81" si="24">SUM(H80/H79*100%)</f>
        <v>0</v>
      </c>
      <c r="I81" s="16">
        <f t="shared" si="24"/>
        <v>0.95381199141208284</v>
      </c>
      <c r="J81" s="16"/>
      <c r="K81" s="16"/>
      <c r="L81" s="16">
        <f t="shared" si="24"/>
        <v>0.95381199141208284</v>
      </c>
      <c r="M81" s="16"/>
      <c r="N81" s="16"/>
      <c r="O81" s="16"/>
      <c r="P81" s="21">
        <f>0-0</f>
        <v>0</v>
      </c>
      <c r="Q81" s="327"/>
    </row>
    <row r="82" spans="1:17" ht="45">
      <c r="A82" s="156" t="s">
        <v>207</v>
      </c>
      <c r="B82" s="9" t="s">
        <v>208</v>
      </c>
      <c r="C82" s="30" t="s">
        <v>17</v>
      </c>
      <c r="D82" s="5" t="s">
        <v>17</v>
      </c>
      <c r="E82" s="5" t="s">
        <v>17</v>
      </c>
      <c r="F82" s="9" t="s">
        <v>18</v>
      </c>
      <c r="G82" s="106">
        <f>I82+O82</f>
        <v>9877704</v>
      </c>
      <c r="H82" s="106">
        <v>9877704</v>
      </c>
      <c r="I82" s="106">
        <f>J82+L82+M82+N82</f>
        <v>9877704</v>
      </c>
      <c r="J82" s="106">
        <f>0-0</f>
        <v>0</v>
      </c>
      <c r="K82" s="106">
        <f>0-0</f>
        <v>0</v>
      </c>
      <c r="L82" s="106">
        <v>9877704</v>
      </c>
      <c r="M82" s="106">
        <f>0-0</f>
        <v>0</v>
      </c>
      <c r="N82" s="106">
        <f>0-0</f>
        <v>0</v>
      </c>
      <c r="O82" s="106">
        <v>0</v>
      </c>
      <c r="P82" s="157">
        <f>0-0</f>
        <v>0</v>
      </c>
      <c r="Q82" s="325" t="s">
        <v>295</v>
      </c>
    </row>
    <row r="83" spans="1:17" ht="22.5">
      <c r="A83" s="10" t="s">
        <v>28</v>
      </c>
      <c r="B83" s="10" t="s">
        <v>29</v>
      </c>
      <c r="C83" s="30" t="s">
        <v>17</v>
      </c>
      <c r="D83" s="5" t="s">
        <v>17</v>
      </c>
      <c r="E83" s="5" t="s">
        <v>17</v>
      </c>
      <c r="F83" s="9" t="s">
        <v>240</v>
      </c>
      <c r="G83" s="106">
        <f>I83+O83</f>
        <v>9877699.8000000007</v>
      </c>
      <c r="H83" s="106"/>
      <c r="I83" s="106">
        <f>J83+L83+M83+N83</f>
        <v>9877699.8000000007</v>
      </c>
      <c r="J83" s="106"/>
      <c r="K83" s="106"/>
      <c r="L83" s="106">
        <f>L86+8477701.67</f>
        <v>9877699.8000000007</v>
      </c>
      <c r="M83" s="106"/>
      <c r="N83" s="106"/>
      <c r="O83" s="106">
        <v>0</v>
      </c>
      <c r="P83" s="157">
        <f>P84-P82</f>
        <v>0</v>
      </c>
      <c r="Q83" s="326"/>
    </row>
    <row r="84" spans="1:17" ht="45">
      <c r="A84" s="9" t="s">
        <v>34</v>
      </c>
      <c r="B84" s="9" t="s">
        <v>209</v>
      </c>
      <c r="C84" s="30" t="s">
        <v>17</v>
      </c>
      <c r="D84" s="4" t="s">
        <v>17</v>
      </c>
      <c r="E84" s="5" t="s">
        <v>17</v>
      </c>
      <c r="F84" s="9" t="s">
        <v>241</v>
      </c>
      <c r="G84" s="16">
        <f>SUM(G83/G82*100%)</f>
        <v>0.99999957479997381</v>
      </c>
      <c r="H84" s="16">
        <f t="shared" ref="H84:L84" si="25">SUM(H83/H82*100%)</f>
        <v>0</v>
      </c>
      <c r="I84" s="16">
        <f t="shared" si="25"/>
        <v>0.99999957479997381</v>
      </c>
      <c r="J84" s="16"/>
      <c r="K84" s="16"/>
      <c r="L84" s="16">
        <f t="shared" si="25"/>
        <v>0.99999957479997381</v>
      </c>
      <c r="M84" s="16"/>
      <c r="N84" s="16"/>
      <c r="O84" s="16"/>
      <c r="P84" s="19">
        <f>0-0</f>
        <v>0</v>
      </c>
      <c r="Q84" s="326"/>
    </row>
    <row r="85" spans="1:17" ht="14.25">
      <c r="C85" s="31" t="s">
        <v>189</v>
      </c>
      <c r="D85" s="4" t="s">
        <v>17</v>
      </c>
      <c r="E85" s="12">
        <v>2010</v>
      </c>
      <c r="F85" s="159" t="s">
        <v>18</v>
      </c>
      <c r="G85" s="107">
        <f>I85+O85</f>
        <v>1400000</v>
      </c>
      <c r="H85" s="107">
        <v>1400000</v>
      </c>
      <c r="I85" s="107">
        <f>J85+L85+M85+N85</f>
        <v>1400000</v>
      </c>
      <c r="J85" s="107"/>
      <c r="K85" s="107"/>
      <c r="L85" s="107">
        <v>1400000</v>
      </c>
      <c r="M85" s="107"/>
      <c r="N85" s="107"/>
      <c r="O85" s="107"/>
      <c r="P85" s="158">
        <f>0-0</f>
        <v>0</v>
      </c>
      <c r="Q85" s="326"/>
    </row>
    <row r="86" spans="1:17" ht="14.25">
      <c r="C86" s="31" t="s">
        <v>17</v>
      </c>
      <c r="D86" s="4" t="s">
        <v>17</v>
      </c>
      <c r="E86" s="12">
        <v>2010</v>
      </c>
      <c r="F86" s="9" t="s">
        <v>240</v>
      </c>
      <c r="G86" s="107">
        <f>I86+O86</f>
        <v>1399998.13</v>
      </c>
      <c r="H86" s="107"/>
      <c r="I86" s="107">
        <f>J86+L86+M86+N86</f>
        <v>1399998.13</v>
      </c>
      <c r="J86" s="107"/>
      <c r="K86" s="107"/>
      <c r="L86" s="107">
        <v>1399998.13</v>
      </c>
      <c r="M86" s="107"/>
      <c r="N86" s="107"/>
      <c r="O86" s="107"/>
      <c r="P86" s="158">
        <f>P87-P85</f>
        <v>0</v>
      </c>
      <c r="Q86" s="326"/>
    </row>
    <row r="87" spans="1:17" ht="14.25">
      <c r="C87" s="31" t="s">
        <v>17</v>
      </c>
      <c r="D87" s="13" t="s">
        <v>17</v>
      </c>
      <c r="E87" s="12">
        <v>2010</v>
      </c>
      <c r="F87" s="9" t="s">
        <v>241</v>
      </c>
      <c r="G87" s="16">
        <f>SUM(G86/G85*100%)</f>
        <v>0.99999866428571416</v>
      </c>
      <c r="H87" s="16">
        <f t="shared" ref="H87:L87" si="26">SUM(H86/H85*100%)</f>
        <v>0</v>
      </c>
      <c r="I87" s="16">
        <f t="shared" si="26"/>
        <v>0.99999866428571416</v>
      </c>
      <c r="J87" s="16"/>
      <c r="K87" s="16"/>
      <c r="L87" s="16">
        <f t="shared" si="26"/>
        <v>0.99999866428571416</v>
      </c>
      <c r="M87" s="16"/>
      <c r="N87" s="16"/>
      <c r="O87" s="16"/>
      <c r="P87" s="21">
        <f>0-0</f>
        <v>0</v>
      </c>
      <c r="Q87" s="327"/>
    </row>
    <row r="88" spans="1:17" ht="78.75" customHeight="1">
      <c r="A88" s="156" t="s">
        <v>210</v>
      </c>
      <c r="B88" s="9" t="s">
        <v>211</v>
      </c>
      <c r="C88" s="30" t="s">
        <v>17</v>
      </c>
      <c r="D88" s="5" t="s">
        <v>17</v>
      </c>
      <c r="E88" s="5" t="s">
        <v>17</v>
      </c>
      <c r="F88" s="9" t="s">
        <v>18</v>
      </c>
      <c r="G88" s="106">
        <f>I88+O88</f>
        <v>2199016</v>
      </c>
      <c r="H88" s="106">
        <v>2199016</v>
      </c>
      <c r="I88" s="106">
        <f>J88+L88+M88+N88</f>
        <v>2199016</v>
      </c>
      <c r="J88" s="106">
        <f>0-0</f>
        <v>0</v>
      </c>
      <c r="K88" s="106">
        <f>0-0</f>
        <v>0</v>
      </c>
      <c r="L88" s="106">
        <v>2199016</v>
      </c>
      <c r="M88" s="106">
        <f>0-0</f>
        <v>0</v>
      </c>
      <c r="N88" s="106">
        <f>0-0</f>
        <v>0</v>
      </c>
      <c r="O88" s="106">
        <v>0</v>
      </c>
      <c r="P88" s="157">
        <f>0-0</f>
        <v>0</v>
      </c>
      <c r="Q88" s="325" t="s">
        <v>296</v>
      </c>
    </row>
    <row r="89" spans="1:17" ht="22.5">
      <c r="A89" s="10" t="s">
        <v>28</v>
      </c>
      <c r="B89" s="10" t="s">
        <v>29</v>
      </c>
      <c r="C89" s="30" t="s">
        <v>17</v>
      </c>
      <c r="D89" s="5" t="s">
        <v>17</v>
      </c>
      <c r="E89" s="5" t="s">
        <v>17</v>
      </c>
      <c r="F89" s="9" t="s">
        <v>240</v>
      </c>
      <c r="G89" s="106">
        <f>I89+O89</f>
        <v>2198956.7999999998</v>
      </c>
      <c r="H89" s="106"/>
      <c r="I89" s="106">
        <f>J89+L89+M89+N89</f>
        <v>2198956.7999999998</v>
      </c>
      <c r="J89" s="106"/>
      <c r="K89" s="106"/>
      <c r="L89" s="106">
        <v>2198956.7999999998</v>
      </c>
      <c r="M89" s="106"/>
      <c r="N89" s="106"/>
      <c r="O89" s="106"/>
      <c r="P89" s="157">
        <f>P90-P88</f>
        <v>0</v>
      </c>
      <c r="Q89" s="326"/>
    </row>
    <row r="90" spans="1:17" ht="45">
      <c r="A90" s="9" t="s">
        <v>34</v>
      </c>
      <c r="B90" s="9" t="s">
        <v>209</v>
      </c>
      <c r="C90" s="30" t="s">
        <v>17</v>
      </c>
      <c r="D90" s="4" t="s">
        <v>17</v>
      </c>
      <c r="E90" s="5" t="s">
        <v>17</v>
      </c>
      <c r="F90" s="9" t="s">
        <v>241</v>
      </c>
      <c r="G90" s="16">
        <f>SUM(G89/G88*100%)</f>
        <v>0.99997307886800268</v>
      </c>
      <c r="H90" s="16">
        <f t="shared" ref="H90:L90" si="27">SUM(H89/H88*100%)</f>
        <v>0</v>
      </c>
      <c r="I90" s="16">
        <f t="shared" si="27"/>
        <v>0.99997307886800268</v>
      </c>
      <c r="J90" s="16"/>
      <c r="K90" s="16"/>
      <c r="L90" s="16">
        <f t="shared" si="27"/>
        <v>0.99997307886800268</v>
      </c>
      <c r="M90" s="16"/>
      <c r="N90" s="16"/>
      <c r="O90" s="16"/>
      <c r="P90" s="19">
        <f>0-0</f>
        <v>0</v>
      </c>
      <c r="Q90" s="326"/>
    </row>
    <row r="91" spans="1:17" ht="14.25">
      <c r="C91" s="31" t="s">
        <v>189</v>
      </c>
      <c r="D91" s="4" t="s">
        <v>17</v>
      </c>
      <c r="E91" s="12">
        <v>2010</v>
      </c>
      <c r="F91" s="6" t="s">
        <v>18</v>
      </c>
      <c r="G91" s="107">
        <f>I91+O91</f>
        <v>855615</v>
      </c>
      <c r="H91" s="107">
        <v>855615</v>
      </c>
      <c r="I91" s="107">
        <f>J91+L91+M91+N91</f>
        <v>855615</v>
      </c>
      <c r="J91" s="107"/>
      <c r="K91" s="107"/>
      <c r="L91" s="107">
        <v>855615</v>
      </c>
      <c r="M91" s="107"/>
      <c r="N91" s="107"/>
      <c r="O91" s="107"/>
      <c r="P91" s="158">
        <f>0-0</f>
        <v>0</v>
      </c>
      <c r="Q91" s="326"/>
    </row>
    <row r="92" spans="1:17" ht="14.25">
      <c r="C92" s="31" t="s">
        <v>17</v>
      </c>
      <c r="D92" s="4" t="s">
        <v>17</v>
      </c>
      <c r="E92" s="12">
        <v>2010</v>
      </c>
      <c r="F92" s="9" t="s">
        <v>240</v>
      </c>
      <c r="G92" s="107">
        <f>I92+O92</f>
        <v>855556.53</v>
      </c>
      <c r="H92" s="107"/>
      <c r="I92" s="107">
        <f>J92+L92+M92+N92</f>
        <v>855556.53</v>
      </c>
      <c r="J92" s="107"/>
      <c r="K92" s="107"/>
      <c r="L92" s="107">
        <v>855556.53</v>
      </c>
      <c r="M92" s="107"/>
      <c r="N92" s="107"/>
      <c r="O92" s="107"/>
      <c r="P92" s="158">
        <f>P93-P91</f>
        <v>0</v>
      </c>
      <c r="Q92" s="326"/>
    </row>
    <row r="93" spans="1:17" ht="14.25">
      <c r="C93" s="31" t="s">
        <v>17</v>
      </c>
      <c r="D93" s="13" t="s">
        <v>17</v>
      </c>
      <c r="E93" s="12">
        <v>2010</v>
      </c>
      <c r="F93" s="9" t="s">
        <v>241</v>
      </c>
      <c r="G93" s="16">
        <f>SUM(G92/G91*100%)</f>
        <v>0.99993166318963556</v>
      </c>
      <c r="H93" s="16">
        <f t="shared" ref="H93:L93" si="28">SUM(H92/H91*100%)</f>
        <v>0</v>
      </c>
      <c r="I93" s="16">
        <f t="shared" si="28"/>
        <v>0.99993166318963556</v>
      </c>
      <c r="J93" s="16"/>
      <c r="K93" s="16"/>
      <c r="L93" s="16">
        <f t="shared" si="28"/>
        <v>0.99993166318963556</v>
      </c>
      <c r="M93" s="16"/>
      <c r="N93" s="16"/>
      <c r="O93" s="16"/>
      <c r="P93" s="21">
        <f>0-0</f>
        <v>0</v>
      </c>
      <c r="Q93" s="327"/>
    </row>
    <row r="94" spans="1:17" ht="67.5">
      <c r="A94" s="156" t="s">
        <v>212</v>
      </c>
      <c r="B94" s="9" t="s">
        <v>213</v>
      </c>
      <c r="C94" s="30" t="s">
        <v>17</v>
      </c>
      <c r="D94" s="5" t="s">
        <v>17</v>
      </c>
      <c r="E94" s="5" t="s">
        <v>17</v>
      </c>
      <c r="F94" s="9" t="s">
        <v>18</v>
      </c>
      <c r="G94" s="106">
        <f>I94+O94</f>
        <v>1541653</v>
      </c>
      <c r="H94" s="106">
        <v>1541653</v>
      </c>
      <c r="I94" s="106">
        <f>J94+L94+M94+N94</f>
        <v>1541653</v>
      </c>
      <c r="J94" s="106">
        <f>0-0</f>
        <v>0</v>
      </c>
      <c r="K94" s="106">
        <f>0-0</f>
        <v>0</v>
      </c>
      <c r="L94" s="106">
        <v>1541653</v>
      </c>
      <c r="M94" s="106">
        <f>0-0</f>
        <v>0</v>
      </c>
      <c r="N94" s="106">
        <f>0-0</f>
        <v>0</v>
      </c>
      <c r="O94" s="106">
        <v>0</v>
      </c>
      <c r="P94" s="157">
        <f>0-0</f>
        <v>0</v>
      </c>
      <c r="Q94" s="325" t="s">
        <v>297</v>
      </c>
    </row>
    <row r="95" spans="1:17" ht="22.5">
      <c r="A95" s="10" t="s">
        <v>28</v>
      </c>
      <c r="B95" s="10" t="s">
        <v>29</v>
      </c>
      <c r="C95" s="30" t="s">
        <v>17</v>
      </c>
      <c r="D95" s="5" t="s">
        <v>17</v>
      </c>
      <c r="E95" s="5" t="s">
        <v>17</v>
      </c>
      <c r="F95" s="9" t="s">
        <v>240</v>
      </c>
      <c r="G95" s="106">
        <f>I95+O95</f>
        <v>1541652.92</v>
      </c>
      <c r="H95" s="106"/>
      <c r="I95" s="106">
        <f>J95+L95+M95+N95</f>
        <v>1541652.92</v>
      </c>
      <c r="J95" s="106"/>
      <c r="K95" s="106"/>
      <c r="L95" s="106">
        <v>1541652.92</v>
      </c>
      <c r="M95" s="106"/>
      <c r="N95" s="106"/>
      <c r="O95" s="106"/>
      <c r="P95" s="157">
        <f>P96-P94</f>
        <v>0</v>
      </c>
      <c r="Q95" s="326"/>
    </row>
    <row r="96" spans="1:17" ht="45">
      <c r="A96" s="9" t="s">
        <v>34</v>
      </c>
      <c r="B96" s="9" t="s">
        <v>209</v>
      </c>
      <c r="C96" s="30" t="s">
        <v>17</v>
      </c>
      <c r="D96" s="4" t="s">
        <v>17</v>
      </c>
      <c r="E96" s="5" t="s">
        <v>17</v>
      </c>
      <c r="F96" s="9" t="s">
        <v>241</v>
      </c>
      <c r="G96" s="16">
        <f>SUM(G95/G94*100%)</f>
        <v>0.99999994810764803</v>
      </c>
      <c r="H96" s="16">
        <f t="shared" ref="H96:L96" si="29">SUM(H95/H94*100%)</f>
        <v>0</v>
      </c>
      <c r="I96" s="16">
        <f t="shared" si="29"/>
        <v>0.99999994810764803</v>
      </c>
      <c r="J96" s="16"/>
      <c r="K96" s="16"/>
      <c r="L96" s="16">
        <f t="shared" si="29"/>
        <v>0.99999994810764803</v>
      </c>
      <c r="M96" s="16"/>
      <c r="N96" s="16"/>
      <c r="O96" s="16"/>
      <c r="P96" s="19">
        <f>0-0</f>
        <v>0</v>
      </c>
      <c r="Q96" s="326"/>
    </row>
    <row r="97" spans="1:17" ht="14.25">
      <c r="C97" s="31" t="s">
        <v>189</v>
      </c>
      <c r="D97" s="4" t="s">
        <v>17</v>
      </c>
      <c r="E97" s="12">
        <v>2010</v>
      </c>
      <c r="F97" s="6" t="s">
        <v>18</v>
      </c>
      <c r="G97" s="107">
        <f>I97+O97</f>
        <v>1538908</v>
      </c>
      <c r="H97" s="107">
        <v>1538908</v>
      </c>
      <c r="I97" s="107">
        <f>J97+L97+M97+N97</f>
        <v>1538908</v>
      </c>
      <c r="J97" s="107"/>
      <c r="K97" s="107"/>
      <c r="L97" s="107">
        <v>1538908</v>
      </c>
      <c r="M97" s="107"/>
      <c r="N97" s="107"/>
      <c r="O97" s="107"/>
      <c r="P97" s="158">
        <f>0-0</f>
        <v>0</v>
      </c>
      <c r="Q97" s="326"/>
    </row>
    <row r="98" spans="1:17" ht="14.25">
      <c r="C98" s="31" t="s">
        <v>17</v>
      </c>
      <c r="D98" s="4" t="s">
        <v>17</v>
      </c>
      <c r="E98" s="12">
        <v>2010</v>
      </c>
      <c r="F98" s="9" t="s">
        <v>240</v>
      </c>
      <c r="G98" s="107">
        <f>I98+O98</f>
        <v>1538907.92</v>
      </c>
      <c r="H98" s="107"/>
      <c r="I98" s="107">
        <f>J98+L98+M98+N98</f>
        <v>1538907.92</v>
      </c>
      <c r="J98" s="107"/>
      <c r="K98" s="107"/>
      <c r="L98" s="107">
        <v>1538907.92</v>
      </c>
      <c r="M98" s="107"/>
      <c r="N98" s="107"/>
      <c r="O98" s="107"/>
      <c r="P98" s="158">
        <f>P99-P97</f>
        <v>0</v>
      </c>
      <c r="Q98" s="326"/>
    </row>
    <row r="99" spans="1:17" ht="14.25">
      <c r="C99" s="31" t="s">
        <v>17</v>
      </c>
      <c r="D99" s="13" t="s">
        <v>17</v>
      </c>
      <c r="E99" s="12">
        <v>2010</v>
      </c>
      <c r="F99" s="9" t="s">
        <v>241</v>
      </c>
      <c r="G99" s="16">
        <f>SUM(G98/G97*100%)</f>
        <v>0.99999994801508596</v>
      </c>
      <c r="H99" s="16">
        <f t="shared" ref="H99:L99" si="30">SUM(H98/H97*100%)</f>
        <v>0</v>
      </c>
      <c r="I99" s="16">
        <f t="shared" si="30"/>
        <v>0.99999994801508596</v>
      </c>
      <c r="J99" s="16"/>
      <c r="K99" s="16"/>
      <c r="L99" s="16">
        <f t="shared" si="30"/>
        <v>0.99999994801508596</v>
      </c>
      <c r="M99" s="16"/>
      <c r="N99" s="16"/>
      <c r="O99" s="16"/>
      <c r="P99" s="21">
        <f>0-0</f>
        <v>0</v>
      </c>
      <c r="Q99" s="327"/>
    </row>
    <row r="100" spans="1:17" ht="47.25" customHeight="1">
      <c r="A100" s="156" t="s">
        <v>214</v>
      </c>
      <c r="B100" s="9" t="s">
        <v>215</v>
      </c>
      <c r="C100" s="30" t="s">
        <v>17</v>
      </c>
      <c r="D100" s="5" t="s">
        <v>17</v>
      </c>
      <c r="E100" s="5" t="s">
        <v>17</v>
      </c>
      <c r="F100" s="9" t="s">
        <v>18</v>
      </c>
      <c r="G100" s="106">
        <f>I100+O100</f>
        <v>2811951</v>
      </c>
      <c r="H100" s="106">
        <v>2811951</v>
      </c>
      <c r="I100" s="106">
        <f>J100+L100+M100+N100</f>
        <v>2811951</v>
      </c>
      <c r="J100" s="106">
        <f>0-0</f>
        <v>0</v>
      </c>
      <c r="K100" s="106">
        <f>0-0</f>
        <v>0</v>
      </c>
      <c r="L100" s="106">
        <v>2811951</v>
      </c>
      <c r="M100" s="106">
        <f>0-0</f>
        <v>0</v>
      </c>
      <c r="N100" s="106">
        <f>0-0</f>
        <v>0</v>
      </c>
      <c r="O100" s="106">
        <v>0</v>
      </c>
      <c r="P100" s="157">
        <f>0-0</f>
        <v>0</v>
      </c>
      <c r="Q100" s="325" t="s">
        <v>298</v>
      </c>
    </row>
    <row r="101" spans="1:17" ht="22.5">
      <c r="A101" s="10" t="s">
        <v>28</v>
      </c>
      <c r="B101" s="10" t="s">
        <v>29</v>
      </c>
      <c r="C101" s="30" t="s">
        <v>17</v>
      </c>
      <c r="D101" s="5" t="s">
        <v>17</v>
      </c>
      <c r="E101" s="5" t="s">
        <v>17</v>
      </c>
      <c r="F101" s="9" t="s">
        <v>240</v>
      </c>
      <c r="G101" s="106">
        <f>I101+O101</f>
        <v>2811950.95</v>
      </c>
      <c r="H101" s="106"/>
      <c r="I101" s="106">
        <f>J101+L101+M101+N101</f>
        <v>2811950.95</v>
      </c>
      <c r="J101" s="106"/>
      <c r="K101" s="106"/>
      <c r="L101" s="106">
        <v>2811950.95</v>
      </c>
      <c r="M101" s="106"/>
      <c r="N101" s="106"/>
      <c r="O101" s="106"/>
      <c r="P101" s="157">
        <f>P102-P100</f>
        <v>0</v>
      </c>
      <c r="Q101" s="326"/>
    </row>
    <row r="102" spans="1:17" ht="45">
      <c r="A102" s="9" t="s">
        <v>34</v>
      </c>
      <c r="B102" s="9" t="s">
        <v>216</v>
      </c>
      <c r="C102" s="30" t="s">
        <v>17</v>
      </c>
      <c r="D102" s="4" t="s">
        <v>17</v>
      </c>
      <c r="E102" s="5" t="s">
        <v>17</v>
      </c>
      <c r="F102" s="9" t="s">
        <v>241</v>
      </c>
      <c r="G102" s="16">
        <f>SUM(G101/G100*100%)</f>
        <v>0.99999998221875142</v>
      </c>
      <c r="H102" s="16">
        <f t="shared" ref="H102:L102" si="31">SUM(H101/H100*100%)</f>
        <v>0</v>
      </c>
      <c r="I102" s="16">
        <f t="shared" si="31"/>
        <v>0.99999998221875142</v>
      </c>
      <c r="J102" s="16"/>
      <c r="K102" s="16"/>
      <c r="L102" s="16">
        <f t="shared" si="31"/>
        <v>0.99999998221875142</v>
      </c>
      <c r="M102" s="16"/>
      <c r="N102" s="16"/>
      <c r="O102" s="16"/>
      <c r="P102" s="19">
        <f>0-0</f>
        <v>0</v>
      </c>
      <c r="Q102" s="326"/>
    </row>
    <row r="103" spans="1:17" ht="14.25">
      <c r="C103" s="31" t="s">
        <v>189</v>
      </c>
      <c r="D103" s="4" t="s">
        <v>17</v>
      </c>
      <c r="E103" s="12">
        <v>2010</v>
      </c>
      <c r="F103" s="6" t="s">
        <v>18</v>
      </c>
      <c r="G103" s="107">
        <f>I103+O103</f>
        <v>1201951</v>
      </c>
      <c r="H103" s="107">
        <v>1201951</v>
      </c>
      <c r="I103" s="107">
        <f>J103+L103+M103+N103</f>
        <v>1201951</v>
      </c>
      <c r="J103" s="107"/>
      <c r="K103" s="107"/>
      <c r="L103" s="107">
        <v>1201951</v>
      </c>
      <c r="M103" s="107"/>
      <c r="N103" s="107"/>
      <c r="O103" s="107"/>
      <c r="P103" s="158">
        <f>0-0</f>
        <v>0</v>
      </c>
      <c r="Q103" s="326"/>
    </row>
    <row r="104" spans="1:17" ht="14.25">
      <c r="C104" s="31" t="s">
        <v>17</v>
      </c>
      <c r="D104" s="4" t="s">
        <v>17</v>
      </c>
      <c r="E104" s="12">
        <v>2010</v>
      </c>
      <c r="F104" s="9" t="s">
        <v>240</v>
      </c>
      <c r="G104" s="107">
        <f>I104+O104</f>
        <v>1201950.95</v>
      </c>
      <c r="H104" s="107"/>
      <c r="I104" s="107">
        <f>J104+L104+M104+N104</f>
        <v>1201950.95</v>
      </c>
      <c r="J104" s="107"/>
      <c r="K104" s="107"/>
      <c r="L104" s="107">
        <v>1201950.95</v>
      </c>
      <c r="M104" s="107"/>
      <c r="N104" s="107"/>
      <c r="O104" s="107"/>
      <c r="P104" s="158">
        <f>P105-P103</f>
        <v>0</v>
      </c>
      <c r="Q104" s="326"/>
    </row>
    <row r="105" spans="1:17" ht="14.25">
      <c r="C105" s="31" t="s">
        <v>17</v>
      </c>
      <c r="D105" s="13" t="s">
        <v>17</v>
      </c>
      <c r="E105" s="12">
        <v>2010</v>
      </c>
      <c r="F105" s="9" t="s">
        <v>241</v>
      </c>
      <c r="G105" s="16">
        <f t="shared" ref="G105:L105" si="32">SUM(G104/G103*100%)</f>
        <v>0.99999995840096634</v>
      </c>
      <c r="H105" s="16">
        <f t="shared" si="32"/>
        <v>0</v>
      </c>
      <c r="I105" s="16">
        <f t="shared" si="32"/>
        <v>0.99999995840096634</v>
      </c>
      <c r="J105" s="16"/>
      <c r="K105" s="16"/>
      <c r="L105" s="16">
        <f t="shared" si="32"/>
        <v>0.99999995840096634</v>
      </c>
      <c r="M105" s="16"/>
      <c r="N105" s="16"/>
      <c r="O105" s="16"/>
      <c r="P105" s="21">
        <f>0-0</f>
        <v>0</v>
      </c>
      <c r="Q105" s="327"/>
    </row>
    <row r="106" spans="1:17" ht="45">
      <c r="A106" s="156" t="s">
        <v>217</v>
      </c>
      <c r="B106" s="9" t="s">
        <v>218</v>
      </c>
      <c r="C106" s="30" t="s">
        <v>43</v>
      </c>
      <c r="D106" s="5" t="s">
        <v>17</v>
      </c>
      <c r="E106" s="5" t="s">
        <v>17</v>
      </c>
      <c r="F106" s="9" t="s">
        <v>18</v>
      </c>
      <c r="G106" s="106">
        <f>I106+O106</f>
        <v>1926929</v>
      </c>
      <c r="H106" s="106">
        <v>1926929</v>
      </c>
      <c r="I106" s="106">
        <f>J106+L106+M106+N106</f>
        <v>288674</v>
      </c>
      <c r="J106" s="106">
        <f>0-0</f>
        <v>0</v>
      </c>
      <c r="K106" s="106">
        <f>0-0</f>
        <v>0</v>
      </c>
      <c r="L106" s="106">
        <v>288674</v>
      </c>
      <c r="M106" s="106">
        <f>0-0</f>
        <v>0</v>
      </c>
      <c r="N106" s="106">
        <f>0-0</f>
        <v>0</v>
      </c>
      <c r="O106" s="106">
        <v>1638255</v>
      </c>
      <c r="P106" s="157">
        <f>0-0</f>
        <v>0</v>
      </c>
      <c r="Q106" s="325" t="s">
        <v>299</v>
      </c>
    </row>
    <row r="107" spans="1:17" ht="29.25">
      <c r="A107" s="10" t="s">
        <v>28</v>
      </c>
      <c r="B107" s="10" t="s">
        <v>29</v>
      </c>
      <c r="C107" s="30" t="s">
        <v>44</v>
      </c>
      <c r="D107" s="5" t="s">
        <v>17</v>
      </c>
      <c r="E107" s="5" t="s">
        <v>17</v>
      </c>
      <c r="F107" s="9" t="s">
        <v>240</v>
      </c>
      <c r="G107" s="106">
        <f>I107+O107</f>
        <v>25620</v>
      </c>
      <c r="H107" s="106"/>
      <c r="I107" s="106">
        <f>J107+L107+M107+N107</f>
        <v>3477</v>
      </c>
      <c r="J107" s="106"/>
      <c r="K107" s="106"/>
      <c r="L107" s="106">
        <v>3477</v>
      </c>
      <c r="M107" s="106"/>
      <c r="N107" s="106"/>
      <c r="O107" s="124">
        <v>22143</v>
      </c>
      <c r="P107" s="157">
        <f>P108-P106</f>
        <v>0</v>
      </c>
      <c r="Q107" s="326"/>
    </row>
    <row r="108" spans="1:17" ht="45">
      <c r="A108" s="128" t="s">
        <v>34</v>
      </c>
      <c r="B108" s="9" t="s">
        <v>219</v>
      </c>
      <c r="C108" s="30" t="s">
        <v>51</v>
      </c>
      <c r="D108" s="4" t="s">
        <v>91</v>
      </c>
      <c r="E108" s="5" t="s">
        <v>17</v>
      </c>
      <c r="F108" s="9" t="s">
        <v>241</v>
      </c>
      <c r="G108" s="16">
        <f t="shared" ref="G108:O108" si="33">SUM(G107/G106*100%)</f>
        <v>1.3295767514008041E-2</v>
      </c>
      <c r="H108" s="16">
        <f t="shared" si="33"/>
        <v>0</v>
      </c>
      <c r="I108" s="16">
        <f t="shared" si="33"/>
        <v>1.2044728655854008E-2</v>
      </c>
      <c r="J108" s="16"/>
      <c r="K108" s="16"/>
      <c r="L108" s="16">
        <f t="shared" si="33"/>
        <v>1.2044728655854008E-2</v>
      </c>
      <c r="M108" s="16"/>
      <c r="N108" s="16"/>
      <c r="O108" s="16">
        <f t="shared" si="33"/>
        <v>1.3516210846296822E-2</v>
      </c>
      <c r="P108" s="19">
        <f>0-0</f>
        <v>0</v>
      </c>
      <c r="Q108" s="326"/>
    </row>
    <row r="109" spans="1:17" ht="14.25">
      <c r="C109" s="31" t="s">
        <v>172</v>
      </c>
      <c r="D109" s="4" t="s">
        <v>17</v>
      </c>
      <c r="E109" s="12">
        <v>2010</v>
      </c>
      <c r="F109" s="6" t="s">
        <v>18</v>
      </c>
      <c r="G109" s="107">
        <f>I109+O109</f>
        <v>23180</v>
      </c>
      <c r="H109" s="107">
        <v>23180</v>
      </c>
      <c r="I109" s="107">
        <f>J109+L109+M109+N109</f>
        <v>3477</v>
      </c>
      <c r="J109" s="107"/>
      <c r="K109" s="107"/>
      <c r="L109" s="107">
        <v>3477</v>
      </c>
      <c r="M109" s="107"/>
      <c r="N109" s="107"/>
      <c r="O109" s="107">
        <v>19703</v>
      </c>
      <c r="P109" s="158">
        <f>0-0</f>
        <v>0</v>
      </c>
      <c r="Q109" s="326"/>
    </row>
    <row r="110" spans="1:17" ht="14.25">
      <c r="C110" s="31" t="s">
        <v>17</v>
      </c>
      <c r="D110" s="4" t="s">
        <v>17</v>
      </c>
      <c r="E110" s="12">
        <v>2010</v>
      </c>
      <c r="F110" s="9" t="s">
        <v>240</v>
      </c>
      <c r="G110" s="107">
        <f>I110+O110</f>
        <v>23180</v>
      </c>
      <c r="H110" s="107"/>
      <c r="I110" s="107">
        <f>J110+L110+M110+N110</f>
        <v>3477</v>
      </c>
      <c r="J110" s="107"/>
      <c r="K110" s="107"/>
      <c r="L110" s="107">
        <v>3477</v>
      </c>
      <c r="M110" s="107"/>
      <c r="N110" s="107"/>
      <c r="O110" s="125">
        <v>19703</v>
      </c>
      <c r="P110" s="158">
        <f>P111-P109</f>
        <v>0</v>
      </c>
      <c r="Q110" s="326"/>
    </row>
    <row r="111" spans="1:17" ht="14.25">
      <c r="C111" s="31" t="s">
        <v>17</v>
      </c>
      <c r="D111" s="13" t="s">
        <v>91</v>
      </c>
      <c r="E111" s="12">
        <v>2010</v>
      </c>
      <c r="F111" s="9" t="s">
        <v>241</v>
      </c>
      <c r="G111" s="16">
        <f>SUM(G110/G109*100%)</f>
        <v>1</v>
      </c>
      <c r="H111" s="16">
        <f t="shared" ref="H111:O111" si="34">SUM(H110/H109*100%)</f>
        <v>0</v>
      </c>
      <c r="I111" s="16">
        <f t="shared" si="34"/>
        <v>1</v>
      </c>
      <c r="J111" s="16"/>
      <c r="K111" s="16"/>
      <c r="L111" s="16">
        <f t="shared" si="34"/>
        <v>1</v>
      </c>
      <c r="M111" s="16"/>
      <c r="N111" s="16"/>
      <c r="O111" s="16">
        <f t="shared" si="34"/>
        <v>1</v>
      </c>
      <c r="P111" s="21">
        <f>0-0</f>
        <v>0</v>
      </c>
      <c r="Q111" s="327"/>
    </row>
    <row r="112" spans="1:17" ht="33.75">
      <c r="A112" s="156" t="s">
        <v>220</v>
      </c>
      <c r="B112" s="9" t="s">
        <v>221</v>
      </c>
      <c r="C112" s="30" t="s">
        <v>17</v>
      </c>
      <c r="D112" s="5" t="s">
        <v>17</v>
      </c>
      <c r="E112" s="5" t="s">
        <v>17</v>
      </c>
      <c r="F112" s="9" t="s">
        <v>18</v>
      </c>
      <c r="G112" s="106">
        <f>I112+O112</f>
        <v>33680000</v>
      </c>
      <c r="H112" s="106">
        <v>33680000</v>
      </c>
      <c r="I112" s="106">
        <f>J112+L112+M112+N112</f>
        <v>33680000</v>
      </c>
      <c r="J112" s="106">
        <f>0-0</f>
        <v>0</v>
      </c>
      <c r="K112" s="106">
        <f>0-0</f>
        <v>0</v>
      </c>
      <c r="L112" s="106">
        <v>33680000</v>
      </c>
      <c r="M112" s="106">
        <f>0-0</f>
        <v>0</v>
      </c>
      <c r="N112" s="106">
        <f>0-0</f>
        <v>0</v>
      </c>
      <c r="O112" s="106">
        <v>0</v>
      </c>
      <c r="P112" s="157">
        <f>0-0</f>
        <v>0</v>
      </c>
      <c r="Q112" s="328" t="s">
        <v>300</v>
      </c>
    </row>
    <row r="113" spans="1:17" ht="22.5">
      <c r="A113" s="10" t="s">
        <v>28</v>
      </c>
      <c r="B113" s="10" t="s">
        <v>29</v>
      </c>
      <c r="C113" s="30" t="s">
        <v>17</v>
      </c>
      <c r="D113" s="5" t="s">
        <v>17</v>
      </c>
      <c r="E113" s="5" t="s">
        <v>17</v>
      </c>
      <c r="F113" s="9" t="s">
        <v>240</v>
      </c>
      <c r="G113" s="106">
        <f>I113+O113</f>
        <v>14030</v>
      </c>
      <c r="H113" s="106"/>
      <c r="I113" s="106">
        <f>J113+L113+M113+N113</f>
        <v>14030</v>
      </c>
      <c r="J113" s="106"/>
      <c r="K113" s="106"/>
      <c r="L113" s="106">
        <v>14030</v>
      </c>
      <c r="M113" s="106"/>
      <c r="N113" s="106"/>
      <c r="O113" s="106"/>
      <c r="P113" s="157">
        <f>P114-P112</f>
        <v>0</v>
      </c>
      <c r="Q113" s="329"/>
    </row>
    <row r="114" spans="1:17" ht="45">
      <c r="A114" s="9" t="s">
        <v>34</v>
      </c>
      <c r="B114" s="9" t="s">
        <v>222</v>
      </c>
      <c r="C114" s="30" t="s">
        <v>17</v>
      </c>
      <c r="D114" s="4" t="s">
        <v>17</v>
      </c>
      <c r="E114" s="5" t="s">
        <v>17</v>
      </c>
      <c r="F114" s="9" t="s">
        <v>241</v>
      </c>
      <c r="G114" s="16">
        <f t="shared" ref="G114:O114" si="35">SUM(G113/G112*100%)</f>
        <v>4.1656769596199524E-4</v>
      </c>
      <c r="H114" s="16">
        <f t="shared" si="35"/>
        <v>0</v>
      </c>
      <c r="I114" s="16">
        <f t="shared" si="35"/>
        <v>4.1656769596199524E-4</v>
      </c>
      <c r="J114" s="16"/>
      <c r="K114" s="16"/>
      <c r="L114" s="16">
        <f t="shared" si="35"/>
        <v>4.1656769596199524E-4</v>
      </c>
      <c r="M114" s="16"/>
      <c r="N114" s="16"/>
      <c r="O114" s="16" t="e">
        <f t="shared" si="35"/>
        <v>#DIV/0!</v>
      </c>
      <c r="P114" s="19">
        <f>0-0</f>
        <v>0</v>
      </c>
      <c r="Q114" s="330"/>
    </row>
    <row r="115" spans="1:17" ht="60" customHeight="1">
      <c r="A115" s="156" t="s">
        <v>223</v>
      </c>
      <c r="B115" s="9" t="s">
        <v>224</v>
      </c>
      <c r="C115" s="30" t="s">
        <v>43</v>
      </c>
      <c r="D115" s="5" t="s">
        <v>17</v>
      </c>
      <c r="E115" s="5" t="s">
        <v>17</v>
      </c>
      <c r="F115" s="9" t="s">
        <v>18</v>
      </c>
      <c r="G115" s="106">
        <f>I115+O115</f>
        <v>9016813</v>
      </c>
      <c r="H115" s="106">
        <v>9016813</v>
      </c>
      <c r="I115" s="106">
        <f>J115+L115+M115+N115</f>
        <v>1352523</v>
      </c>
      <c r="J115" s="106">
        <f>0-0</f>
        <v>0</v>
      </c>
      <c r="K115" s="106">
        <f>0-0</f>
        <v>0</v>
      </c>
      <c r="L115" s="106">
        <v>1352523</v>
      </c>
      <c r="M115" s="106">
        <f>0-0</f>
        <v>0</v>
      </c>
      <c r="N115" s="106">
        <f>0-0</f>
        <v>0</v>
      </c>
      <c r="O115" s="106">
        <v>7664290</v>
      </c>
      <c r="P115" s="157">
        <f>0-0</f>
        <v>0</v>
      </c>
      <c r="Q115" s="325" t="s">
        <v>301</v>
      </c>
    </row>
    <row r="116" spans="1:17" ht="48.75">
      <c r="A116" s="10" t="s">
        <v>28</v>
      </c>
      <c r="B116" s="10" t="s">
        <v>29</v>
      </c>
      <c r="C116" s="30" t="s">
        <v>78</v>
      </c>
      <c r="D116" s="5" t="s">
        <v>17</v>
      </c>
      <c r="E116" s="5" t="s">
        <v>17</v>
      </c>
      <c r="F116" s="9" t="s">
        <v>240</v>
      </c>
      <c r="G116" s="106">
        <f>I116+O116</f>
        <v>154134.79999999999</v>
      </c>
      <c r="H116" s="106"/>
      <c r="I116" s="106">
        <f>J116+L116+M116+N116</f>
        <v>23120.22</v>
      </c>
      <c r="J116" s="106"/>
      <c r="K116" s="106"/>
      <c r="L116" s="106">
        <f>L119</f>
        <v>23120.22</v>
      </c>
      <c r="M116" s="106"/>
      <c r="N116" s="106"/>
      <c r="O116" s="106">
        <v>131014.58</v>
      </c>
      <c r="P116" s="157">
        <f>P117-P115</f>
        <v>0</v>
      </c>
      <c r="Q116" s="326"/>
    </row>
    <row r="117" spans="1:17" ht="45">
      <c r="A117" s="9" t="s">
        <v>34</v>
      </c>
      <c r="B117" s="9" t="s">
        <v>225</v>
      </c>
      <c r="C117" s="30" t="s">
        <v>177</v>
      </c>
      <c r="D117" s="4" t="s">
        <v>91</v>
      </c>
      <c r="E117" s="5" t="s">
        <v>17</v>
      </c>
      <c r="F117" s="9" t="s">
        <v>241</v>
      </c>
      <c r="G117" s="16">
        <f t="shared" ref="G117:O117" si="36">SUM(G116/G115*100%)</f>
        <v>1.7094155107796955E-2</v>
      </c>
      <c r="H117" s="16">
        <f t="shared" si="36"/>
        <v>0</v>
      </c>
      <c r="I117" s="16">
        <f t="shared" si="36"/>
        <v>1.7094141837144361E-2</v>
      </c>
      <c r="J117" s="16"/>
      <c r="K117" s="16"/>
      <c r="L117" s="16">
        <f t="shared" si="36"/>
        <v>1.7094141837144361E-2</v>
      </c>
      <c r="M117" s="16"/>
      <c r="N117" s="16"/>
      <c r="O117" s="16">
        <f t="shared" si="36"/>
        <v>1.7094157449678966E-2</v>
      </c>
      <c r="P117" s="19">
        <f>0-0</f>
        <v>0</v>
      </c>
      <c r="Q117" s="326"/>
    </row>
    <row r="118" spans="1:17" ht="14.25">
      <c r="C118" s="31" t="s">
        <v>172</v>
      </c>
      <c r="D118" s="4" t="s">
        <v>17</v>
      </c>
      <c r="E118" s="12">
        <v>2010</v>
      </c>
      <c r="F118" s="6" t="s">
        <v>18</v>
      </c>
      <c r="G118" s="107">
        <f>I118+O118</f>
        <v>154136</v>
      </c>
      <c r="H118" s="107">
        <v>154136</v>
      </c>
      <c r="I118" s="107">
        <f>J118+L118+M118+N118</f>
        <v>23121</v>
      </c>
      <c r="J118" s="107">
        <f>0-0</f>
        <v>0</v>
      </c>
      <c r="K118" s="107">
        <f>0-0</f>
        <v>0</v>
      </c>
      <c r="L118" s="107">
        <v>23121</v>
      </c>
      <c r="M118" s="107">
        <f>0-0</f>
        <v>0</v>
      </c>
      <c r="N118" s="107">
        <f>0-0</f>
        <v>0</v>
      </c>
      <c r="O118" s="107">
        <v>131015</v>
      </c>
      <c r="P118" s="158">
        <f>0-0</f>
        <v>0</v>
      </c>
      <c r="Q118" s="326"/>
    </row>
    <row r="119" spans="1:17" ht="14.25">
      <c r="C119" s="31" t="s">
        <v>17</v>
      </c>
      <c r="D119" s="4" t="s">
        <v>17</v>
      </c>
      <c r="E119" s="12">
        <v>2010</v>
      </c>
      <c r="F119" s="9" t="s">
        <v>240</v>
      </c>
      <c r="G119" s="107">
        <f>I119+O119</f>
        <v>154134.79999999999</v>
      </c>
      <c r="H119" s="107"/>
      <c r="I119" s="107">
        <f>J119+L119+M119+N119</f>
        <v>23120.22</v>
      </c>
      <c r="J119" s="107"/>
      <c r="K119" s="107"/>
      <c r="L119" s="107">
        <v>23120.22</v>
      </c>
      <c r="M119" s="107"/>
      <c r="N119" s="107"/>
      <c r="O119" s="107">
        <v>131014.58</v>
      </c>
      <c r="P119" s="158">
        <f>P120-P118</f>
        <v>0</v>
      </c>
      <c r="Q119" s="326"/>
    </row>
    <row r="120" spans="1:17" ht="14.25">
      <c r="C120" s="31" t="s">
        <v>17</v>
      </c>
      <c r="D120" s="13" t="s">
        <v>91</v>
      </c>
      <c r="E120" s="12">
        <v>2010</v>
      </c>
      <c r="F120" s="9" t="s">
        <v>241</v>
      </c>
      <c r="G120" s="16">
        <f t="shared" ref="G120:O120" si="37">SUM(G119/G118*100%)</f>
        <v>0.99999221466756627</v>
      </c>
      <c r="H120" s="16">
        <f t="shared" si="37"/>
        <v>0</v>
      </c>
      <c r="I120" s="16">
        <f t="shared" si="37"/>
        <v>0.99996626443492931</v>
      </c>
      <c r="J120" s="16"/>
      <c r="K120" s="16"/>
      <c r="L120" s="16">
        <f t="shared" si="37"/>
        <v>0.99996626443492931</v>
      </c>
      <c r="M120" s="16"/>
      <c r="N120" s="16"/>
      <c r="O120" s="16">
        <f t="shared" si="37"/>
        <v>0.99999679426019927</v>
      </c>
      <c r="P120" s="21">
        <f>0-0</f>
        <v>0</v>
      </c>
      <c r="Q120" s="327"/>
    </row>
    <row r="121" spans="1:17" ht="125.25" customHeight="1">
      <c r="A121" s="156" t="s">
        <v>226</v>
      </c>
      <c r="B121" s="9" t="s">
        <v>227</v>
      </c>
      <c r="C121" s="30" t="s">
        <v>17</v>
      </c>
      <c r="D121" s="5" t="s">
        <v>17</v>
      </c>
      <c r="E121" s="5" t="s">
        <v>17</v>
      </c>
      <c r="F121" s="9" t="s">
        <v>18</v>
      </c>
      <c r="G121" s="106">
        <f>I121+O121</f>
        <v>502082734</v>
      </c>
      <c r="H121" s="106">
        <v>502082734</v>
      </c>
      <c r="I121" s="106">
        <f>J121+L121+M121+N121</f>
        <v>500705050</v>
      </c>
      <c r="J121" s="106">
        <f>0-0</f>
        <v>0</v>
      </c>
      <c r="K121" s="106">
        <f>0-0</f>
        <v>0</v>
      </c>
      <c r="L121" s="106">
        <v>173539000</v>
      </c>
      <c r="M121" s="106">
        <v>327166050</v>
      </c>
      <c r="N121" s="106">
        <f>0-0</f>
        <v>0</v>
      </c>
      <c r="O121" s="106">
        <v>1377684</v>
      </c>
      <c r="P121" s="157">
        <f>0-0</f>
        <v>0</v>
      </c>
      <c r="Q121" s="325" t="s">
        <v>302</v>
      </c>
    </row>
    <row r="122" spans="1:17" ht="22.5">
      <c r="A122" s="10" t="s">
        <v>28</v>
      </c>
      <c r="B122" s="10" t="s">
        <v>29</v>
      </c>
      <c r="C122" s="30" t="s">
        <v>17</v>
      </c>
      <c r="D122" s="5" t="s">
        <v>17</v>
      </c>
      <c r="E122" s="5" t="s">
        <v>17</v>
      </c>
      <c r="F122" s="9" t="s">
        <v>240</v>
      </c>
      <c r="G122" s="106">
        <f>I122+O122</f>
        <v>461543733.65000004</v>
      </c>
      <c r="H122" s="106"/>
      <c r="I122" s="106">
        <f>L122+M122</f>
        <v>460166049.65000004</v>
      </c>
      <c r="J122" s="106"/>
      <c r="K122" s="106"/>
      <c r="L122" s="106">
        <f>450078022.66+10088026.99-327166050</f>
        <v>132999999.65000004</v>
      </c>
      <c r="M122" s="106">
        <v>327166050</v>
      </c>
      <c r="N122" s="106"/>
      <c r="O122" s="106">
        <v>1377684</v>
      </c>
      <c r="P122" s="157">
        <f>P123-P121</f>
        <v>0</v>
      </c>
      <c r="Q122" s="326"/>
    </row>
    <row r="123" spans="1:17" ht="45">
      <c r="A123" s="128" t="s">
        <v>34</v>
      </c>
      <c r="B123" s="9" t="s">
        <v>228</v>
      </c>
      <c r="C123" s="30" t="s">
        <v>17</v>
      </c>
      <c r="D123" s="4" t="s">
        <v>17</v>
      </c>
      <c r="E123" s="5" t="s">
        <v>17</v>
      </c>
      <c r="F123" s="9" t="s">
        <v>241</v>
      </c>
      <c r="G123" s="16">
        <f t="shared" ref="G123:O123" si="38">SUM(G122/G121*100%)</f>
        <v>0.91925832615865266</v>
      </c>
      <c r="H123" s="16">
        <f t="shared" si="38"/>
        <v>0</v>
      </c>
      <c r="I123" s="16">
        <f t="shared" si="38"/>
        <v>0.919036166401757</v>
      </c>
      <c r="J123" s="16"/>
      <c r="K123" s="16"/>
      <c r="L123" s="16">
        <f t="shared" si="38"/>
        <v>0.76639832919401418</v>
      </c>
      <c r="M123" s="16">
        <f t="shared" si="38"/>
        <v>1</v>
      </c>
      <c r="N123" s="16"/>
      <c r="O123" s="16">
        <f t="shared" si="38"/>
        <v>1</v>
      </c>
      <c r="P123" s="19">
        <f>0-0</f>
        <v>0</v>
      </c>
      <c r="Q123" s="326"/>
    </row>
    <row r="124" spans="1:17" ht="14.25">
      <c r="C124" s="31" t="s">
        <v>172</v>
      </c>
      <c r="D124" s="4" t="s">
        <v>17</v>
      </c>
      <c r="E124" s="12">
        <v>2010</v>
      </c>
      <c r="F124" s="6" t="s">
        <v>18</v>
      </c>
      <c r="G124" s="107">
        <f>I124+O124</f>
        <v>15000000</v>
      </c>
      <c r="H124" s="107">
        <v>15000000</v>
      </c>
      <c r="I124" s="107">
        <f>J124+L124+M124+N124</f>
        <v>15000000</v>
      </c>
      <c r="J124" s="107"/>
      <c r="K124" s="107"/>
      <c r="L124" s="107">
        <v>15000000</v>
      </c>
      <c r="M124" s="107">
        <f>0-0</f>
        <v>0</v>
      </c>
      <c r="N124" s="107">
        <f>0-0</f>
        <v>0</v>
      </c>
      <c r="O124" s="107">
        <v>0</v>
      </c>
      <c r="P124" s="158">
        <f>0-0</f>
        <v>0</v>
      </c>
      <c r="Q124" s="326"/>
    </row>
    <row r="125" spans="1:17" ht="14.25">
      <c r="C125" s="31" t="s">
        <v>17</v>
      </c>
      <c r="D125" s="4" t="s">
        <v>17</v>
      </c>
      <c r="E125" s="12">
        <v>2010</v>
      </c>
      <c r="F125" s="9" t="s">
        <v>240</v>
      </c>
      <c r="G125" s="107">
        <f>I125+O125</f>
        <v>15000000</v>
      </c>
      <c r="H125" s="107"/>
      <c r="I125" s="107">
        <f>J125+L125+M125+N125</f>
        <v>15000000</v>
      </c>
      <c r="J125" s="107"/>
      <c r="K125" s="107"/>
      <c r="L125" s="107">
        <v>15000000</v>
      </c>
      <c r="M125" s="107"/>
      <c r="N125" s="107"/>
      <c r="O125" s="107"/>
      <c r="P125" s="158">
        <f>P126-P124</f>
        <v>0</v>
      </c>
      <c r="Q125" s="326"/>
    </row>
    <row r="126" spans="1:17" ht="14.25">
      <c r="C126" s="31" t="s">
        <v>17</v>
      </c>
      <c r="D126" s="13" t="s">
        <v>17</v>
      </c>
      <c r="E126" s="12">
        <v>2010</v>
      </c>
      <c r="F126" s="9" t="s">
        <v>241</v>
      </c>
      <c r="G126" s="16">
        <f>SUM(G125/G124*100%)</f>
        <v>1</v>
      </c>
      <c r="H126" s="16">
        <f t="shared" ref="H126:L126" si="39">SUM(H125/H124*100%)</f>
        <v>0</v>
      </c>
      <c r="I126" s="16">
        <f t="shared" si="39"/>
        <v>1</v>
      </c>
      <c r="J126" s="16"/>
      <c r="K126" s="16"/>
      <c r="L126" s="16">
        <f t="shared" si="39"/>
        <v>1</v>
      </c>
      <c r="M126" s="16"/>
      <c r="N126" s="16"/>
      <c r="O126" s="16"/>
      <c r="P126" s="21">
        <f>0-0</f>
        <v>0</v>
      </c>
      <c r="Q126" s="327"/>
    </row>
    <row r="127" spans="1:17" ht="37.5" customHeight="1">
      <c r="A127" s="156" t="s">
        <v>229</v>
      </c>
      <c r="B127" s="9" t="s">
        <v>230</v>
      </c>
      <c r="C127" s="30" t="s">
        <v>17</v>
      </c>
      <c r="D127" s="5" t="s">
        <v>17</v>
      </c>
      <c r="E127" s="5" t="s">
        <v>17</v>
      </c>
      <c r="F127" s="9" t="s">
        <v>18</v>
      </c>
      <c r="G127" s="106">
        <f>I127+O127</f>
        <v>3094042</v>
      </c>
      <c r="H127" s="106">
        <v>3094042</v>
      </c>
      <c r="I127" s="106">
        <f>J127+L127+M127+N127</f>
        <v>3094042</v>
      </c>
      <c r="J127" s="106">
        <f>0-0</f>
        <v>0</v>
      </c>
      <c r="K127" s="106">
        <f>0-0</f>
        <v>0</v>
      </c>
      <c r="L127" s="106">
        <v>3094042</v>
      </c>
      <c r="M127" s="106">
        <f>0-0</f>
        <v>0</v>
      </c>
      <c r="N127" s="106">
        <f>0-0</f>
        <v>0</v>
      </c>
      <c r="O127" s="106">
        <v>0</v>
      </c>
      <c r="P127" s="157">
        <f>0-0</f>
        <v>0</v>
      </c>
      <c r="Q127" s="325" t="s">
        <v>303</v>
      </c>
    </row>
    <row r="128" spans="1:17" ht="22.5">
      <c r="A128" s="10" t="s">
        <v>28</v>
      </c>
      <c r="B128" s="10" t="s">
        <v>29</v>
      </c>
      <c r="C128" s="30" t="s">
        <v>17</v>
      </c>
      <c r="D128" s="5" t="s">
        <v>17</v>
      </c>
      <c r="E128" s="5" t="s">
        <v>17</v>
      </c>
      <c r="F128" s="9" t="s">
        <v>240</v>
      </c>
      <c r="G128" s="106">
        <f>I128+O128</f>
        <v>3094042</v>
      </c>
      <c r="H128" s="106"/>
      <c r="I128" s="106">
        <f>J128+L128+M128+N128</f>
        <v>3094042</v>
      </c>
      <c r="J128" s="106"/>
      <c r="K128" s="106"/>
      <c r="L128" s="106">
        <v>3094042</v>
      </c>
      <c r="M128" s="106"/>
      <c r="N128" s="106"/>
      <c r="O128" s="106"/>
      <c r="P128" s="157">
        <f>P129-P127</f>
        <v>0</v>
      </c>
      <c r="Q128" s="326"/>
    </row>
    <row r="129" spans="1:17" ht="45">
      <c r="A129" s="9" t="s">
        <v>34</v>
      </c>
      <c r="B129" s="9" t="s">
        <v>231</v>
      </c>
      <c r="C129" s="30" t="s">
        <v>17</v>
      </c>
      <c r="D129" s="4" t="s">
        <v>17</v>
      </c>
      <c r="E129" s="5" t="s">
        <v>17</v>
      </c>
      <c r="F129" s="9" t="s">
        <v>241</v>
      </c>
      <c r="G129" s="16">
        <f>SUM(G128/G127*100%)</f>
        <v>1</v>
      </c>
      <c r="H129" s="16">
        <f t="shared" ref="H129:L129" si="40">SUM(H128/H127*100%)</f>
        <v>0</v>
      </c>
      <c r="I129" s="16">
        <f t="shared" si="40"/>
        <v>1</v>
      </c>
      <c r="J129" s="16"/>
      <c r="K129" s="16"/>
      <c r="L129" s="16">
        <f t="shared" si="40"/>
        <v>1</v>
      </c>
      <c r="M129" s="16"/>
      <c r="N129" s="16"/>
      <c r="O129" s="16"/>
      <c r="P129" s="19">
        <f>0-0</f>
        <v>0</v>
      </c>
      <c r="Q129" s="326"/>
    </row>
    <row r="130" spans="1:17" ht="14.25">
      <c r="C130" s="31" t="s">
        <v>172</v>
      </c>
      <c r="D130" s="4" t="s">
        <v>17</v>
      </c>
      <c r="E130" s="12">
        <v>2010</v>
      </c>
      <c r="F130" s="6" t="s">
        <v>18</v>
      </c>
      <c r="G130" s="107">
        <f>I130+O130</f>
        <v>1653100</v>
      </c>
      <c r="H130" s="107">
        <v>1653100</v>
      </c>
      <c r="I130" s="107">
        <f>J130+L130+M130+N130</f>
        <v>1653100</v>
      </c>
      <c r="J130" s="107"/>
      <c r="K130" s="107"/>
      <c r="L130" s="107">
        <v>1653100</v>
      </c>
      <c r="M130" s="107"/>
      <c r="N130" s="107"/>
      <c r="O130" s="107"/>
      <c r="P130" s="158">
        <f>0-0</f>
        <v>0</v>
      </c>
      <c r="Q130" s="326"/>
    </row>
    <row r="131" spans="1:17" ht="14.25">
      <c r="C131" s="31" t="s">
        <v>17</v>
      </c>
      <c r="D131" s="4" t="s">
        <v>17</v>
      </c>
      <c r="E131" s="12">
        <v>2010</v>
      </c>
      <c r="F131" s="9" t="s">
        <v>240</v>
      </c>
      <c r="G131" s="107">
        <f>I131+O131</f>
        <v>1653100</v>
      </c>
      <c r="H131" s="107"/>
      <c r="I131" s="107">
        <f>J131+L131+M131+N131</f>
        <v>1653100</v>
      </c>
      <c r="J131" s="107"/>
      <c r="K131" s="107"/>
      <c r="L131" s="107">
        <v>1653100</v>
      </c>
      <c r="M131" s="107"/>
      <c r="N131" s="107"/>
      <c r="O131" s="107"/>
      <c r="P131" s="158">
        <f>P132-P130</f>
        <v>0</v>
      </c>
      <c r="Q131" s="326"/>
    </row>
    <row r="132" spans="1:17" ht="14.25">
      <c r="C132" s="31" t="s">
        <v>17</v>
      </c>
      <c r="D132" s="13" t="s">
        <v>17</v>
      </c>
      <c r="E132" s="12">
        <v>2010</v>
      </c>
      <c r="F132" s="9" t="s">
        <v>241</v>
      </c>
      <c r="G132" s="16">
        <f t="shared" ref="G132:L132" si="41">SUM(G131/G130*100%)</f>
        <v>1</v>
      </c>
      <c r="H132" s="16">
        <f t="shared" si="41"/>
        <v>0</v>
      </c>
      <c r="I132" s="16">
        <f t="shared" si="41"/>
        <v>1</v>
      </c>
      <c r="J132" s="16"/>
      <c r="K132" s="16"/>
      <c r="L132" s="16">
        <f t="shared" si="41"/>
        <v>1</v>
      </c>
      <c r="M132" s="16"/>
      <c r="N132" s="16"/>
      <c r="O132" s="16"/>
      <c r="P132" s="21">
        <f>0-0</f>
        <v>0</v>
      </c>
      <c r="Q132" s="327"/>
    </row>
    <row r="133" spans="1:17" ht="39">
      <c r="A133" s="156" t="s">
        <v>232</v>
      </c>
      <c r="B133" s="9" t="s">
        <v>233</v>
      </c>
      <c r="C133" s="30" t="s">
        <v>43</v>
      </c>
      <c r="D133" s="5" t="s">
        <v>17</v>
      </c>
      <c r="E133" s="5" t="s">
        <v>17</v>
      </c>
      <c r="F133" s="9" t="s">
        <v>18</v>
      </c>
      <c r="G133" s="106">
        <f>I133+O133</f>
        <v>4092260</v>
      </c>
      <c r="H133" s="106">
        <v>4092260</v>
      </c>
      <c r="I133" s="106">
        <f>J133+L133+M133+N133</f>
        <v>578346</v>
      </c>
      <c r="J133" s="106">
        <f>0-0</f>
        <v>0</v>
      </c>
      <c r="K133" s="106">
        <f>0-0</f>
        <v>0</v>
      </c>
      <c r="L133" s="106">
        <v>578346</v>
      </c>
      <c r="M133" s="106">
        <f>0-0</f>
        <v>0</v>
      </c>
      <c r="N133" s="106">
        <f>0-0</f>
        <v>0</v>
      </c>
      <c r="O133" s="106">
        <v>3513914</v>
      </c>
      <c r="P133" s="157">
        <f>0-0</f>
        <v>0</v>
      </c>
      <c r="Q133" s="325" t="s">
        <v>304</v>
      </c>
    </row>
    <row r="134" spans="1:17" ht="29.25">
      <c r="A134" s="10" t="s">
        <v>28</v>
      </c>
      <c r="B134" s="10" t="s">
        <v>29</v>
      </c>
      <c r="C134" s="30" t="s">
        <v>44</v>
      </c>
      <c r="D134" s="5" t="s">
        <v>17</v>
      </c>
      <c r="E134" s="5" t="s">
        <v>17</v>
      </c>
      <c r="F134" s="9" t="s">
        <v>240</v>
      </c>
      <c r="G134" s="106">
        <f>I134+O134</f>
        <v>6100</v>
      </c>
      <c r="H134" s="106"/>
      <c r="I134" s="106">
        <f>J134+L134+M134+N134</f>
        <v>0</v>
      </c>
      <c r="J134" s="106"/>
      <c r="K134" s="106"/>
      <c r="L134" s="106">
        <v>0</v>
      </c>
      <c r="M134" s="106"/>
      <c r="N134" s="106"/>
      <c r="O134" s="106">
        <v>6100</v>
      </c>
      <c r="P134" s="157">
        <f>P135-P133</f>
        <v>0</v>
      </c>
      <c r="Q134" s="326"/>
    </row>
    <row r="135" spans="1:17" ht="45" customHeight="1">
      <c r="A135" s="9" t="s">
        <v>34</v>
      </c>
      <c r="B135" s="9" t="s">
        <v>234</v>
      </c>
      <c r="C135" s="30" t="s">
        <v>51</v>
      </c>
      <c r="D135" s="4" t="s">
        <v>91</v>
      </c>
      <c r="E135" s="5" t="s">
        <v>17</v>
      </c>
      <c r="F135" s="9" t="s">
        <v>241</v>
      </c>
      <c r="G135" s="16">
        <f t="shared" ref="G135:O135" si="42">SUM(G134/G133*100%)</f>
        <v>1.4906188756335129E-3</v>
      </c>
      <c r="H135" s="16">
        <f t="shared" si="42"/>
        <v>0</v>
      </c>
      <c r="I135" s="16">
        <f t="shared" si="42"/>
        <v>0</v>
      </c>
      <c r="J135" s="16"/>
      <c r="K135" s="16"/>
      <c r="L135" s="16">
        <f t="shared" si="42"/>
        <v>0</v>
      </c>
      <c r="M135" s="16"/>
      <c r="N135" s="16"/>
      <c r="O135" s="16">
        <f t="shared" si="42"/>
        <v>1.7359559738798389E-3</v>
      </c>
      <c r="P135" s="19">
        <f>0-0</f>
        <v>0</v>
      </c>
      <c r="Q135" s="327"/>
    </row>
    <row r="136" spans="1:17" ht="41.25" customHeight="1">
      <c r="A136" s="156" t="s">
        <v>235</v>
      </c>
      <c r="B136" s="9" t="s">
        <v>236</v>
      </c>
      <c r="C136" s="30" t="s">
        <v>168</v>
      </c>
      <c r="D136" s="5" t="s">
        <v>17</v>
      </c>
      <c r="E136" s="5" t="s">
        <v>17</v>
      </c>
      <c r="F136" s="9" t="s">
        <v>18</v>
      </c>
      <c r="G136" s="106">
        <f>I136+O136</f>
        <v>7406745</v>
      </c>
      <c r="H136" s="106">
        <v>7406745</v>
      </c>
      <c r="I136" s="106">
        <f>J136+L136+M136+N136</f>
        <v>1255372</v>
      </c>
      <c r="J136" s="106">
        <f>0-0</f>
        <v>0</v>
      </c>
      <c r="K136" s="106">
        <f>0-0</f>
        <v>0</v>
      </c>
      <c r="L136" s="106">
        <v>1255372</v>
      </c>
      <c r="M136" s="106">
        <f>0-0</f>
        <v>0</v>
      </c>
      <c r="N136" s="106">
        <f>0-0</f>
        <v>0</v>
      </c>
      <c r="O136" s="106">
        <v>6151373</v>
      </c>
      <c r="P136" s="157">
        <f>0-0</f>
        <v>0</v>
      </c>
      <c r="Q136" s="323" t="s">
        <v>305</v>
      </c>
    </row>
    <row r="137" spans="1:17" ht="58.5">
      <c r="A137" s="10" t="s">
        <v>28</v>
      </c>
      <c r="B137" s="10" t="s">
        <v>29</v>
      </c>
      <c r="C137" s="30" t="s">
        <v>237</v>
      </c>
      <c r="D137" s="5" t="s">
        <v>17</v>
      </c>
      <c r="E137" s="5" t="s">
        <v>17</v>
      </c>
      <c r="F137" s="9" t="s">
        <v>240</v>
      </c>
      <c r="G137" s="106">
        <f>I137+O137</f>
        <v>141880.71</v>
      </c>
      <c r="H137" s="106">
        <v>7406746</v>
      </c>
      <c r="I137" s="106">
        <f>J137+L137+M137+N137</f>
        <v>8378.66</v>
      </c>
      <c r="J137" s="106"/>
      <c r="K137" s="106"/>
      <c r="L137" s="106">
        <v>8378.66</v>
      </c>
      <c r="M137" s="106"/>
      <c r="N137" s="106"/>
      <c r="O137" s="106">
        <v>133502.04999999999</v>
      </c>
      <c r="P137" s="157">
        <f>P138-P136</f>
        <v>0</v>
      </c>
      <c r="Q137" s="323"/>
    </row>
    <row r="138" spans="1:17" ht="56.25" customHeight="1">
      <c r="A138" s="128" t="s">
        <v>34</v>
      </c>
      <c r="B138" s="9" t="s">
        <v>238</v>
      </c>
      <c r="C138" s="30" t="s">
        <v>239</v>
      </c>
      <c r="D138" s="4" t="s">
        <v>91</v>
      </c>
      <c r="E138" s="5" t="s">
        <v>17</v>
      </c>
      <c r="F138" s="9" t="s">
        <v>241</v>
      </c>
      <c r="G138" s="16">
        <f t="shared" ref="G138:O138" si="43">SUM(G137/G136*100%)</f>
        <v>1.9155608840320543E-2</v>
      </c>
      <c r="H138" s="16">
        <f t="shared" si="43"/>
        <v>1.0000001350120735</v>
      </c>
      <c r="I138" s="16">
        <f t="shared" si="43"/>
        <v>6.6742447656949495E-3</v>
      </c>
      <c r="J138" s="16"/>
      <c r="K138" s="16"/>
      <c r="L138" s="16">
        <f t="shared" si="43"/>
        <v>6.6742447656949495E-3</v>
      </c>
      <c r="M138" s="16"/>
      <c r="N138" s="16"/>
      <c r="O138" s="16">
        <f t="shared" si="43"/>
        <v>2.1702805211129286E-2</v>
      </c>
      <c r="P138" s="19">
        <f>0-0</f>
        <v>0</v>
      </c>
      <c r="Q138" s="323"/>
    </row>
    <row r="139" spans="1:17" ht="14.25">
      <c r="A139" s="260"/>
      <c r="B139" s="260"/>
      <c r="C139" s="31" t="s">
        <v>172</v>
      </c>
      <c r="D139" s="4" t="s">
        <v>17</v>
      </c>
      <c r="E139" s="12">
        <v>2010</v>
      </c>
      <c r="F139" s="6" t="s">
        <v>18</v>
      </c>
      <c r="G139" s="107">
        <f>I139+O139</f>
        <v>142753</v>
      </c>
      <c r="H139" s="107">
        <v>142753</v>
      </c>
      <c r="I139" s="107">
        <f>J139+L139+M139+N139</f>
        <v>8510</v>
      </c>
      <c r="J139" s="107"/>
      <c r="K139" s="107"/>
      <c r="L139" s="107">
        <v>8510</v>
      </c>
      <c r="M139" s="107"/>
      <c r="N139" s="107"/>
      <c r="O139" s="107">
        <v>134243</v>
      </c>
      <c r="P139" s="158">
        <f>0-0</f>
        <v>0</v>
      </c>
      <c r="Q139" s="323"/>
    </row>
    <row r="140" spans="1:17" ht="14.25">
      <c r="A140" s="261"/>
      <c r="B140" s="261"/>
      <c r="C140" s="31" t="s">
        <v>17</v>
      </c>
      <c r="D140" s="4" t="s">
        <v>17</v>
      </c>
      <c r="E140" s="12">
        <v>2010</v>
      </c>
      <c r="F140" s="9" t="s">
        <v>240</v>
      </c>
      <c r="G140" s="107">
        <f>I140+O140</f>
        <v>55857.710000000006</v>
      </c>
      <c r="H140" s="107"/>
      <c r="I140" s="107">
        <f>J140+L140+M140+N140</f>
        <v>8378.66</v>
      </c>
      <c r="J140" s="107"/>
      <c r="K140" s="107"/>
      <c r="L140" s="107">
        <v>8378.66</v>
      </c>
      <c r="M140" s="107"/>
      <c r="N140" s="107"/>
      <c r="O140" s="107">
        <v>47479.05</v>
      </c>
      <c r="P140" s="158">
        <f>P141-P139</f>
        <v>0</v>
      </c>
      <c r="Q140" s="323"/>
    </row>
    <row r="141" spans="1:17" ht="14.25">
      <c r="A141" s="34"/>
      <c r="B141" s="34"/>
      <c r="C141" s="31" t="s">
        <v>17</v>
      </c>
      <c r="D141" s="13" t="s">
        <v>91</v>
      </c>
      <c r="E141" s="12">
        <v>2010</v>
      </c>
      <c r="F141" s="9" t="s">
        <v>241</v>
      </c>
      <c r="G141" s="16">
        <f t="shared" ref="G141:O141" si="44">SUM(G140/G139*100%)</f>
        <v>0.3912892198412643</v>
      </c>
      <c r="H141" s="16">
        <f t="shared" si="44"/>
        <v>0</v>
      </c>
      <c r="I141" s="16">
        <f t="shared" si="44"/>
        <v>0.98456639247943589</v>
      </c>
      <c r="J141" s="16"/>
      <c r="K141" s="16"/>
      <c r="L141" s="16">
        <f t="shared" si="44"/>
        <v>0.98456639247943589</v>
      </c>
      <c r="M141" s="16"/>
      <c r="N141" s="16"/>
      <c r="O141" s="16">
        <f t="shared" si="44"/>
        <v>0.35367989392370552</v>
      </c>
      <c r="P141" s="21">
        <f>0-0</f>
        <v>0</v>
      </c>
      <c r="Q141" s="324"/>
    </row>
    <row r="142" spans="1:17" ht="15" hidden="1" customHeight="1">
      <c r="B142" s="9" t="s">
        <v>238</v>
      </c>
    </row>
    <row r="143" spans="1:17" ht="15" hidden="1" customHeight="1">
      <c r="B143" s="9" t="s">
        <v>238</v>
      </c>
      <c r="G143" s="112">
        <f>G10+G16+G22+G28+G34+G40+G46+G49+G52+G58+G64+G70+G76+G82+G88+G94+G100+G106+G112+G115+G121+G127+G133+G136</f>
        <v>805302656</v>
      </c>
      <c r="H143" s="112">
        <f t="shared" ref="H143:P143" si="45">H10+H16+H22+H28+H34+H40+H46+H49+H52+H58+H64+H70+H76+H82+H88+H94+H100+H106+H112+H115+H121+H127+H133+H136</f>
        <v>955790087</v>
      </c>
      <c r="I143" s="112">
        <f t="shared" si="45"/>
        <v>729743152</v>
      </c>
      <c r="J143" s="112">
        <f t="shared" si="45"/>
        <v>837844</v>
      </c>
      <c r="K143" s="112">
        <f t="shared" si="45"/>
        <v>837844</v>
      </c>
      <c r="L143" s="112">
        <f t="shared" si="45"/>
        <v>401739258</v>
      </c>
      <c r="M143" s="112">
        <f t="shared" si="45"/>
        <v>327166050</v>
      </c>
      <c r="N143" s="112">
        <f t="shared" si="45"/>
        <v>0</v>
      </c>
      <c r="O143" s="112">
        <f t="shared" si="45"/>
        <v>75559504</v>
      </c>
      <c r="P143" s="112">
        <f t="shared" si="45"/>
        <v>837844</v>
      </c>
    </row>
    <row r="144" spans="1:17" hidden="1">
      <c r="B144" s="9" t="s">
        <v>238</v>
      </c>
      <c r="G144" s="112">
        <f>G11+G17+G23+G29+G35+G41+G47+G50+G53+G59+G65+G71+G77+G83+G89+G95+G101+G107+G113+G116+G122+G128+G134+G137</f>
        <v>553502305.76000011</v>
      </c>
      <c r="H144" s="112">
        <f t="shared" ref="H144:P144" si="46">H11+H17+H23+H29+H35+H41+H47+H50+H53+H59+H65+H71+H77+H83+H89+H95+H101+H107+H113+H116+H122+H128+H134+H137</f>
        <v>163050348</v>
      </c>
      <c r="I144" s="112">
        <f t="shared" si="46"/>
        <v>547215748.12</v>
      </c>
      <c r="J144" s="112">
        <f t="shared" si="46"/>
        <v>832373</v>
      </c>
      <c r="K144" s="112">
        <f t="shared" si="46"/>
        <v>0</v>
      </c>
      <c r="L144" s="112">
        <f t="shared" si="46"/>
        <v>219217325.12000003</v>
      </c>
      <c r="M144" s="112">
        <f t="shared" si="46"/>
        <v>327166050</v>
      </c>
      <c r="N144" s="112">
        <f t="shared" si="46"/>
        <v>0</v>
      </c>
      <c r="O144" s="112">
        <f t="shared" si="46"/>
        <v>6286557.6399999997</v>
      </c>
      <c r="P144" s="112">
        <f t="shared" ca="1" si="46"/>
        <v>553502305.76000011</v>
      </c>
    </row>
    <row r="145" spans="2:16" hidden="1">
      <c r="B145" s="9" t="s">
        <v>238</v>
      </c>
      <c r="C145" s="32"/>
    </row>
    <row r="146" spans="2:16" ht="15" hidden="1" customHeight="1">
      <c r="B146" s="9" t="s">
        <v>238</v>
      </c>
      <c r="G146" s="112">
        <f>G13+G19+G25+G31+G37+G43+G55+G61+G67+G73+G79+G85+G91+G97+G103+G109+G118+G124+G130+G139</f>
        <v>50545051</v>
      </c>
      <c r="H146" s="112">
        <f t="shared" ref="H146:P146" si="47">H13+H19+H25+H31+H37+H43+H55+H61+H67+H73+H79+H85+H91+H97+H103+H109+H118+H124+H130+H139</f>
        <v>127221751</v>
      </c>
      <c r="I146" s="112">
        <f t="shared" si="47"/>
        <v>46782701</v>
      </c>
      <c r="J146" s="112">
        <f t="shared" si="47"/>
        <v>0</v>
      </c>
      <c r="K146" s="112">
        <f t="shared" si="47"/>
        <v>0</v>
      </c>
      <c r="L146" s="112">
        <f t="shared" si="47"/>
        <v>46782701</v>
      </c>
      <c r="M146" s="112">
        <f t="shared" si="47"/>
        <v>0</v>
      </c>
      <c r="N146" s="112">
        <f t="shared" si="47"/>
        <v>0</v>
      </c>
      <c r="O146" s="112">
        <f t="shared" si="47"/>
        <v>3762350</v>
      </c>
      <c r="P146" s="112">
        <f t="shared" si="47"/>
        <v>0</v>
      </c>
    </row>
    <row r="147" spans="2:16" hidden="1">
      <c r="B147" s="9" t="s">
        <v>238</v>
      </c>
      <c r="C147" s="32"/>
      <c r="G147" s="112">
        <f>G14+G20+G26+G32+G38+G44+G56+G62+G68+G74+G80+G86+G92+G98+G104+G110+G119+G125+G131+G140</f>
        <v>49013666.839999996</v>
      </c>
      <c r="H147" s="112">
        <f t="shared" ref="H147:P147" ca="1" si="48">H14+H20+H26+H32+H38+H44+H56+H62+H68+H74+H80+H86+H92+H98+H104+H110+H119+H125+H131+H140</f>
        <v>49013666.839999996</v>
      </c>
      <c r="I147" s="112">
        <f t="shared" si="48"/>
        <v>45495976.579999998</v>
      </c>
      <c r="J147" s="112">
        <f t="shared" si="48"/>
        <v>0</v>
      </c>
      <c r="K147" s="112">
        <f t="shared" si="48"/>
        <v>0</v>
      </c>
      <c r="L147" s="112">
        <f t="shared" si="48"/>
        <v>45495976.579999998</v>
      </c>
      <c r="M147" s="112">
        <f t="shared" si="48"/>
        <v>0</v>
      </c>
      <c r="N147" s="112">
        <f t="shared" si="48"/>
        <v>0</v>
      </c>
      <c r="O147" s="112">
        <f t="shared" si="48"/>
        <v>3517690.26</v>
      </c>
      <c r="P147" s="112">
        <f t="shared" si="48"/>
        <v>0</v>
      </c>
    </row>
    <row r="148" spans="2:16" ht="15" hidden="1" customHeight="1">
      <c r="B148" s="9" t="s">
        <v>238</v>
      </c>
    </row>
    <row r="151" spans="2:16">
      <c r="C151" s="32"/>
    </row>
    <row r="152" spans="2:16" ht="15" customHeight="1">
      <c r="H152" s="112">
        <f t="shared" ref="H152" ca="1" si="49">SUBTOTAL(9,H14:H140)</f>
        <v>1004833638</v>
      </c>
    </row>
  </sheetData>
  <mergeCells count="41">
    <mergeCell ref="F6:F9"/>
    <mergeCell ref="A6:A8"/>
    <mergeCell ref="B6:B8"/>
    <mergeCell ref="C6:C9"/>
    <mergeCell ref="D6:D9"/>
    <mergeCell ref="E6:E9"/>
    <mergeCell ref="Q34:Q39"/>
    <mergeCell ref="G6:G9"/>
    <mergeCell ref="H6:H9"/>
    <mergeCell ref="P6:P9"/>
    <mergeCell ref="Q6:Q9"/>
    <mergeCell ref="I7:I9"/>
    <mergeCell ref="J7:J9"/>
    <mergeCell ref="L7:L9"/>
    <mergeCell ref="M7:M9"/>
    <mergeCell ref="N7:N9"/>
    <mergeCell ref="O7:O9"/>
    <mergeCell ref="K8:K9"/>
    <mergeCell ref="Q10:Q15"/>
    <mergeCell ref="Q16:Q21"/>
    <mergeCell ref="Q22:Q27"/>
    <mergeCell ref="Q28:Q33"/>
    <mergeCell ref="Q100:Q105"/>
    <mergeCell ref="Q40:Q45"/>
    <mergeCell ref="Q46:Q48"/>
    <mergeCell ref="Q49:Q51"/>
    <mergeCell ref="Q52:Q57"/>
    <mergeCell ref="Q58:Q63"/>
    <mergeCell ref="Q64:Q69"/>
    <mergeCell ref="Q70:Q75"/>
    <mergeCell ref="Q76:Q81"/>
    <mergeCell ref="Q82:Q87"/>
    <mergeCell ref="Q88:Q93"/>
    <mergeCell ref="Q94:Q99"/>
    <mergeCell ref="Q136:Q141"/>
    <mergeCell ref="Q106:Q111"/>
    <mergeCell ref="Q112:Q114"/>
    <mergeCell ref="Q115:Q120"/>
    <mergeCell ref="Q121:Q126"/>
    <mergeCell ref="Q127:Q132"/>
    <mergeCell ref="Q133:Q135"/>
  </mergeCells>
  <pageMargins left="0.31496062992125984" right="0.15748031496062992" top="0.43307086614173229" bottom="0.39370078740157483" header="0.31496062992125984" footer="0.31496062992125984"/>
  <pageSetup paperSize="9" scale="56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4"/>
  <sheetViews>
    <sheetView topLeftCell="G1" zoomScale="130" zoomScaleNormal="130" workbookViewId="0">
      <selection activeCell="N1" sqref="N1:N5"/>
    </sheetView>
  </sheetViews>
  <sheetFormatPr defaultRowHeight="14.25"/>
  <cols>
    <col min="1" max="1" width="9.875" style="222" customWidth="1"/>
    <col min="2" max="2" width="27.375" style="222" customWidth="1"/>
    <col min="3" max="4" width="9" style="222"/>
    <col min="5" max="5" width="6.875" style="222" customWidth="1"/>
    <col min="6" max="7" width="9" style="222"/>
    <col min="8" max="8" width="0" style="222" hidden="1" customWidth="1"/>
    <col min="9" max="12" width="9" style="222"/>
    <col min="13" max="13" width="6.375" style="222" customWidth="1"/>
    <col min="14" max="15" width="7.25" style="222" customWidth="1"/>
    <col min="16" max="16" width="7.625" style="222" customWidth="1"/>
    <col min="17" max="17" width="18.875" style="222" customWidth="1"/>
    <col min="18" max="16384" width="9" style="222"/>
  </cols>
  <sheetData>
    <row r="1" spans="1:17" customFormat="1" ht="15">
      <c r="A1" s="444" t="s">
        <v>470</v>
      </c>
      <c r="C1" s="29"/>
      <c r="D1" s="2"/>
      <c r="G1" s="112"/>
      <c r="H1" s="112"/>
      <c r="I1" s="112"/>
      <c r="J1" s="112"/>
      <c r="K1" s="112"/>
      <c r="L1" s="112"/>
      <c r="M1" s="112"/>
      <c r="N1" s="443" t="s">
        <v>469</v>
      </c>
      <c r="O1" s="150"/>
      <c r="P1" s="112"/>
      <c r="Q1" s="151"/>
    </row>
    <row r="2" spans="1:17" customFormat="1" ht="15">
      <c r="A2" s="444"/>
      <c r="C2" s="29"/>
      <c r="D2" s="2"/>
      <c r="G2" s="112"/>
      <c r="H2" s="112"/>
      <c r="I2" s="112"/>
      <c r="J2" s="112"/>
      <c r="K2" s="112"/>
      <c r="L2" s="112"/>
      <c r="M2" s="112"/>
      <c r="N2" s="443" t="s">
        <v>465</v>
      </c>
      <c r="O2" s="150"/>
      <c r="P2" s="112"/>
      <c r="Q2" s="151"/>
    </row>
    <row r="3" spans="1:17" ht="15">
      <c r="A3" s="445" t="s">
        <v>449</v>
      </c>
      <c r="D3" s="223"/>
      <c r="N3" s="443" t="s">
        <v>466</v>
      </c>
      <c r="P3" s="224"/>
    </row>
    <row r="4" spans="1:17" ht="15">
      <c r="A4" s="445"/>
      <c r="D4" s="223"/>
      <c r="N4" s="443" t="s">
        <v>467</v>
      </c>
      <c r="P4" s="224"/>
    </row>
    <row r="5" spans="1:17" ht="15">
      <c r="A5" s="445"/>
      <c r="D5" s="223"/>
      <c r="N5" s="443" t="s">
        <v>468</v>
      </c>
      <c r="P5" s="224"/>
    </row>
    <row r="6" spans="1:17" s="228" customFormat="1" ht="11.25">
      <c r="A6" s="340" t="s">
        <v>0</v>
      </c>
      <c r="B6" s="341" t="s">
        <v>1</v>
      </c>
      <c r="C6" s="341" t="s">
        <v>2</v>
      </c>
      <c r="D6" s="340" t="s">
        <v>24</v>
      </c>
      <c r="E6" s="341" t="s">
        <v>25</v>
      </c>
      <c r="F6" s="340" t="s">
        <v>3</v>
      </c>
      <c r="G6" s="355" t="s">
        <v>4</v>
      </c>
      <c r="H6" s="340" t="s">
        <v>5</v>
      </c>
      <c r="I6" s="225"/>
      <c r="J6" s="226" t="s">
        <v>6</v>
      </c>
      <c r="K6" s="226"/>
      <c r="L6" s="226"/>
      <c r="M6" s="226"/>
      <c r="N6" s="226"/>
      <c r="O6" s="227"/>
      <c r="P6" s="340" t="s">
        <v>7</v>
      </c>
      <c r="Q6" s="356" t="s">
        <v>242</v>
      </c>
    </row>
    <row r="7" spans="1:17" s="228" customFormat="1" ht="11.25">
      <c r="A7" s="340"/>
      <c r="B7" s="342"/>
      <c r="C7" s="344"/>
      <c r="D7" s="340"/>
      <c r="E7" s="342"/>
      <c r="F7" s="340"/>
      <c r="G7" s="355"/>
      <c r="H7" s="340"/>
      <c r="I7" s="359" t="s">
        <v>8</v>
      </c>
      <c r="J7" s="361" t="s">
        <v>9</v>
      </c>
      <c r="K7" s="229" t="s">
        <v>6</v>
      </c>
      <c r="L7" s="340" t="s">
        <v>10</v>
      </c>
      <c r="M7" s="340" t="s">
        <v>11</v>
      </c>
      <c r="N7" s="340" t="s">
        <v>12</v>
      </c>
      <c r="O7" s="362" t="s">
        <v>13</v>
      </c>
      <c r="P7" s="340"/>
      <c r="Q7" s="357"/>
    </row>
    <row r="8" spans="1:17" s="228" customFormat="1" ht="11.25">
      <c r="A8" s="340"/>
      <c r="B8" s="343"/>
      <c r="C8" s="344"/>
      <c r="D8" s="340"/>
      <c r="E8" s="342"/>
      <c r="F8" s="340"/>
      <c r="G8" s="355"/>
      <c r="H8" s="340"/>
      <c r="I8" s="360"/>
      <c r="J8" s="340"/>
      <c r="K8" s="341" t="s">
        <v>14</v>
      </c>
      <c r="L8" s="340"/>
      <c r="M8" s="340"/>
      <c r="N8" s="340"/>
      <c r="O8" s="362"/>
      <c r="P8" s="340"/>
      <c r="Q8" s="357"/>
    </row>
    <row r="9" spans="1:17" s="228" customFormat="1" ht="22.5">
      <c r="A9" s="230" t="s">
        <v>15</v>
      </c>
      <c r="B9" s="230" t="s">
        <v>16</v>
      </c>
      <c r="C9" s="345"/>
      <c r="D9" s="341"/>
      <c r="E9" s="343"/>
      <c r="F9" s="340"/>
      <c r="G9" s="355"/>
      <c r="H9" s="340"/>
      <c r="I9" s="360"/>
      <c r="J9" s="340"/>
      <c r="K9" s="343"/>
      <c r="L9" s="340"/>
      <c r="M9" s="340"/>
      <c r="N9" s="340"/>
      <c r="O9" s="363"/>
      <c r="P9" s="340"/>
      <c r="Q9" s="358"/>
    </row>
    <row r="10" spans="1:17">
      <c r="A10" s="231" t="s">
        <v>450</v>
      </c>
      <c r="B10" s="232" t="s">
        <v>451</v>
      </c>
      <c r="C10" s="233" t="s">
        <v>17</v>
      </c>
      <c r="D10" s="231"/>
      <c r="E10" s="231" t="s">
        <v>17</v>
      </c>
      <c r="F10" s="232" t="s">
        <v>18</v>
      </c>
      <c r="G10" s="234">
        <f>I10+O10</f>
        <v>3071281</v>
      </c>
      <c r="H10" s="234">
        <v>3071281</v>
      </c>
      <c r="I10" s="234">
        <f>J10+L10+M10+N10</f>
        <v>3071281</v>
      </c>
      <c r="J10" s="234">
        <f>0-0</f>
        <v>0</v>
      </c>
      <c r="K10" s="234">
        <f>0-0</f>
        <v>0</v>
      </c>
      <c r="L10" s="234">
        <v>3071281</v>
      </c>
      <c r="M10" s="234">
        <f>0-0</f>
        <v>0</v>
      </c>
      <c r="N10" s="234">
        <f>0-0</f>
        <v>0</v>
      </c>
      <c r="O10" s="234">
        <f>0-0</f>
        <v>0</v>
      </c>
      <c r="P10" s="235">
        <f>0-0</f>
        <v>0</v>
      </c>
      <c r="Q10" s="346" t="s">
        <v>452</v>
      </c>
    </row>
    <row r="11" spans="1:17" ht="22.5">
      <c r="A11" s="236" t="s">
        <v>28</v>
      </c>
      <c r="B11" s="236" t="s">
        <v>29</v>
      </c>
      <c r="C11" s="233" t="s">
        <v>17</v>
      </c>
      <c r="D11" s="231"/>
      <c r="E11" s="231" t="s">
        <v>17</v>
      </c>
      <c r="F11" s="232" t="s">
        <v>243</v>
      </c>
      <c r="G11" s="237">
        <v>1509034</v>
      </c>
      <c r="H11" s="234"/>
      <c r="I11" s="237">
        <v>1509034</v>
      </c>
      <c r="J11" s="237"/>
      <c r="K11" s="237"/>
      <c r="L11" s="237">
        <v>1509034</v>
      </c>
      <c r="M11" s="234"/>
      <c r="N11" s="234"/>
      <c r="O11" s="234"/>
      <c r="P11" s="235"/>
      <c r="Q11" s="347"/>
    </row>
    <row r="12" spans="1:17" ht="56.25">
      <c r="A12" s="232" t="s">
        <v>34</v>
      </c>
      <c r="B12" s="232" t="s">
        <v>34</v>
      </c>
      <c r="C12" s="233" t="s">
        <v>17</v>
      </c>
      <c r="D12" s="238" t="s">
        <v>17</v>
      </c>
      <c r="E12" s="231" t="s">
        <v>17</v>
      </c>
      <c r="F12" s="232" t="s">
        <v>241</v>
      </c>
      <c r="G12" s="239">
        <f>G11/G10</f>
        <v>0.49133700237783517</v>
      </c>
      <c r="H12" s="239">
        <f>H11/H10</f>
        <v>0</v>
      </c>
      <c r="I12" s="239">
        <f>I11/I10</f>
        <v>0.49133700237783517</v>
      </c>
      <c r="J12" s="239"/>
      <c r="K12" s="239"/>
      <c r="L12" s="239">
        <f>L11/L10</f>
        <v>0.49133700237783517</v>
      </c>
      <c r="M12" s="239"/>
      <c r="N12" s="239"/>
      <c r="O12" s="239"/>
      <c r="P12" s="240"/>
      <c r="Q12" s="347"/>
    </row>
    <row r="13" spans="1:17" ht="21.75" customHeight="1">
      <c r="C13" s="241" t="s">
        <v>453</v>
      </c>
      <c r="D13" s="238" t="s">
        <v>17</v>
      </c>
      <c r="E13" s="242">
        <v>2010</v>
      </c>
      <c r="F13" s="233" t="s">
        <v>18</v>
      </c>
      <c r="G13" s="243">
        <f>I13+O13</f>
        <v>480527</v>
      </c>
      <c r="H13" s="243">
        <v>480527</v>
      </c>
      <c r="I13" s="243">
        <f>J13+L13+M13+N13</f>
        <v>480527</v>
      </c>
      <c r="J13" s="243">
        <f>0-0</f>
        <v>0</v>
      </c>
      <c r="K13" s="243">
        <f>0-0</f>
        <v>0</v>
      </c>
      <c r="L13" s="243">
        <v>480527</v>
      </c>
      <c r="M13" s="243">
        <f>0-0</f>
        <v>0</v>
      </c>
      <c r="N13" s="243">
        <f>0-0</f>
        <v>0</v>
      </c>
      <c r="O13" s="243">
        <f>0-0</f>
        <v>0</v>
      </c>
      <c r="P13" s="244">
        <f>0-0</f>
        <v>0</v>
      </c>
      <c r="Q13" s="347"/>
    </row>
    <row r="14" spans="1:17" ht="22.5" customHeight="1">
      <c r="C14" s="238" t="s">
        <v>17</v>
      </c>
      <c r="D14" s="238" t="s">
        <v>17</v>
      </c>
      <c r="E14" s="242">
        <v>2010</v>
      </c>
      <c r="F14" s="233" t="s">
        <v>243</v>
      </c>
      <c r="G14" s="245">
        <v>437753.5</v>
      </c>
      <c r="H14" s="243"/>
      <c r="I14" s="245">
        <v>437753.5</v>
      </c>
      <c r="J14" s="245"/>
      <c r="K14" s="245"/>
      <c r="L14" s="245">
        <v>437752.5</v>
      </c>
      <c r="M14" s="243"/>
      <c r="N14" s="243"/>
      <c r="O14" s="243"/>
      <c r="P14" s="244"/>
      <c r="Q14" s="347"/>
    </row>
    <row r="15" spans="1:17" ht="42" customHeight="1">
      <c r="C15" s="238" t="s">
        <v>17</v>
      </c>
      <c r="D15" s="246" t="s">
        <v>17</v>
      </c>
      <c r="E15" s="242">
        <v>2010</v>
      </c>
      <c r="F15" s="233" t="s">
        <v>241</v>
      </c>
      <c r="G15" s="247">
        <f>G14/G13</f>
        <v>0.9109862713229433</v>
      </c>
      <c r="H15" s="247">
        <f>H14/H13</f>
        <v>0</v>
      </c>
      <c r="I15" s="247">
        <f>I14/I13</f>
        <v>0.9109862713229433</v>
      </c>
      <c r="J15" s="247"/>
      <c r="K15" s="247"/>
      <c r="L15" s="247">
        <f>L14/L13</f>
        <v>0.9109841902744279</v>
      </c>
      <c r="M15" s="247"/>
      <c r="N15" s="247"/>
      <c r="O15" s="247"/>
      <c r="P15" s="248"/>
      <c r="Q15" s="348"/>
    </row>
    <row r="16" spans="1:17" ht="67.5" customHeight="1">
      <c r="A16" s="231" t="s">
        <v>454</v>
      </c>
      <c r="B16" s="232" t="s">
        <v>455</v>
      </c>
      <c r="C16" s="233" t="s">
        <v>168</v>
      </c>
      <c r="D16" s="231" t="s">
        <v>17</v>
      </c>
      <c r="E16" s="231" t="s">
        <v>17</v>
      </c>
      <c r="F16" s="232" t="s">
        <v>18</v>
      </c>
      <c r="G16" s="234">
        <f>I16+O16</f>
        <v>253480000</v>
      </c>
      <c r="H16" s="234">
        <v>253480000</v>
      </c>
      <c r="I16" s="234">
        <f>J16+L16+M16+N16</f>
        <v>253480000</v>
      </c>
      <c r="J16" s="234">
        <v>102430000</v>
      </c>
      <c r="K16" s="234">
        <v>102430000</v>
      </c>
      <c r="L16" s="234">
        <v>151050000</v>
      </c>
      <c r="M16" s="234">
        <f>0-0</f>
        <v>0</v>
      </c>
      <c r="N16" s="234">
        <f>0-0</f>
        <v>0</v>
      </c>
      <c r="O16" s="234">
        <f>0-0</f>
        <v>0</v>
      </c>
      <c r="P16" s="235">
        <f>0-0</f>
        <v>0</v>
      </c>
      <c r="Q16" s="349" t="s">
        <v>456</v>
      </c>
    </row>
    <row r="17" spans="1:17" ht="45">
      <c r="A17" s="236" t="s">
        <v>28</v>
      </c>
      <c r="B17" s="236" t="s">
        <v>29</v>
      </c>
      <c r="C17" s="233" t="s">
        <v>457</v>
      </c>
      <c r="D17" s="231" t="s">
        <v>17</v>
      </c>
      <c r="E17" s="231" t="s">
        <v>17</v>
      </c>
      <c r="F17" s="232" t="s">
        <v>243</v>
      </c>
      <c r="G17" s="237">
        <v>724680</v>
      </c>
      <c r="H17" s="234"/>
      <c r="I17" s="237">
        <v>724680</v>
      </c>
      <c r="J17" s="237"/>
      <c r="K17" s="237"/>
      <c r="L17" s="237">
        <v>724680</v>
      </c>
      <c r="M17" s="234"/>
      <c r="N17" s="234"/>
      <c r="O17" s="234"/>
      <c r="P17" s="235"/>
      <c r="Q17" s="350"/>
    </row>
    <row r="18" spans="1:17" ht="67.5">
      <c r="A18" s="232" t="s">
        <v>34</v>
      </c>
      <c r="B18" s="232" t="s">
        <v>34</v>
      </c>
      <c r="C18" s="233" t="s">
        <v>458</v>
      </c>
      <c r="D18" s="238" t="s">
        <v>91</v>
      </c>
      <c r="E18" s="231" t="s">
        <v>17</v>
      </c>
      <c r="F18" s="232" t="s">
        <v>241</v>
      </c>
      <c r="G18" s="239">
        <f t="shared" ref="G18:L18" si="0">G17/G16</f>
        <v>2.8589237809689126E-3</v>
      </c>
      <c r="H18" s="239">
        <f t="shared" si="0"/>
        <v>0</v>
      </c>
      <c r="I18" s="239">
        <f t="shared" si="0"/>
        <v>2.8589237809689126E-3</v>
      </c>
      <c r="J18" s="239">
        <f t="shared" si="0"/>
        <v>0</v>
      </c>
      <c r="K18" s="239">
        <f t="shared" si="0"/>
        <v>0</v>
      </c>
      <c r="L18" s="239">
        <f t="shared" si="0"/>
        <v>4.7976166832174776E-3</v>
      </c>
      <c r="M18" s="239"/>
      <c r="N18" s="239"/>
      <c r="O18" s="239"/>
      <c r="P18" s="240"/>
      <c r="Q18" s="350"/>
    </row>
    <row r="19" spans="1:17">
      <c r="C19" s="241" t="s">
        <v>459</v>
      </c>
      <c r="D19" s="238" t="s">
        <v>17</v>
      </c>
      <c r="E19" s="242">
        <v>2010</v>
      </c>
      <c r="F19" s="233" t="s">
        <v>18</v>
      </c>
      <c r="G19" s="243">
        <f>I19+O19</f>
        <v>200000</v>
      </c>
      <c r="H19" s="243">
        <v>200000</v>
      </c>
      <c r="I19" s="243">
        <f>J19+L19+M19+N19</f>
        <v>200000</v>
      </c>
      <c r="J19" s="243">
        <f>0-0</f>
        <v>0</v>
      </c>
      <c r="K19" s="243">
        <f>0-0</f>
        <v>0</v>
      </c>
      <c r="L19" s="243">
        <v>200000</v>
      </c>
      <c r="M19" s="243">
        <f>0-0</f>
        <v>0</v>
      </c>
      <c r="N19" s="243">
        <f>0-0</f>
        <v>0</v>
      </c>
      <c r="O19" s="243">
        <f>0-0</f>
        <v>0</v>
      </c>
      <c r="P19" s="244">
        <f>0-0</f>
        <v>0</v>
      </c>
      <c r="Q19" s="350"/>
    </row>
    <row r="20" spans="1:17">
      <c r="C20" s="238" t="s">
        <v>17</v>
      </c>
      <c r="D20" s="238" t="s">
        <v>17</v>
      </c>
      <c r="E20" s="242">
        <v>2010</v>
      </c>
      <c r="F20" s="233" t="s">
        <v>243</v>
      </c>
      <c r="G20" s="245">
        <v>163480</v>
      </c>
      <c r="H20" s="243"/>
      <c r="I20" s="245">
        <v>163480</v>
      </c>
      <c r="J20" s="245"/>
      <c r="K20" s="245"/>
      <c r="L20" s="245">
        <v>163480</v>
      </c>
      <c r="M20" s="243"/>
      <c r="N20" s="243"/>
      <c r="O20" s="243"/>
      <c r="P20" s="244"/>
      <c r="Q20" s="350"/>
    </row>
    <row r="21" spans="1:17" ht="22.5">
      <c r="C21" s="238" t="s">
        <v>17</v>
      </c>
      <c r="D21" s="246" t="s">
        <v>91</v>
      </c>
      <c r="E21" s="242">
        <v>2010</v>
      </c>
      <c r="F21" s="233" t="s">
        <v>241</v>
      </c>
      <c r="G21" s="247">
        <f>G20/G19</f>
        <v>0.81740000000000002</v>
      </c>
      <c r="H21" s="247">
        <f>H20/H19</f>
        <v>0</v>
      </c>
      <c r="I21" s="247">
        <f>I20/I19</f>
        <v>0.81740000000000002</v>
      </c>
      <c r="J21" s="247"/>
      <c r="K21" s="247"/>
      <c r="L21" s="247">
        <f>L20/L19</f>
        <v>0.81740000000000002</v>
      </c>
      <c r="M21" s="247"/>
      <c r="N21" s="247"/>
      <c r="O21" s="247"/>
      <c r="P21" s="248"/>
      <c r="Q21" s="351"/>
    </row>
    <row r="22" spans="1:17" ht="127.5" customHeight="1">
      <c r="A22" s="231" t="s">
        <v>460</v>
      </c>
      <c r="B22" s="232" t="s">
        <v>461</v>
      </c>
      <c r="C22" s="233" t="s">
        <v>17</v>
      </c>
      <c r="D22" s="231" t="s">
        <v>17</v>
      </c>
      <c r="E22" s="231" t="s">
        <v>17</v>
      </c>
      <c r="F22" s="232" t="s">
        <v>18</v>
      </c>
      <c r="G22" s="234">
        <f>I22+O22</f>
        <v>201108000</v>
      </c>
      <c r="H22" s="234">
        <v>201108000</v>
      </c>
      <c r="I22" s="234">
        <f>J22+L22+M22+N22</f>
        <v>201108000</v>
      </c>
      <c r="J22" s="234">
        <f>0-0</f>
        <v>0</v>
      </c>
      <c r="K22" s="234">
        <f>0-0</f>
        <v>0</v>
      </c>
      <c r="L22" s="234">
        <v>201108000</v>
      </c>
      <c r="M22" s="234">
        <f>0-0</f>
        <v>0</v>
      </c>
      <c r="N22" s="234">
        <f>0-0</f>
        <v>0</v>
      </c>
      <c r="O22" s="234">
        <f>0-0</f>
        <v>0</v>
      </c>
      <c r="P22" s="235">
        <f>0-0</f>
        <v>0</v>
      </c>
      <c r="Q22" s="352" t="s">
        <v>462</v>
      </c>
    </row>
    <row r="23" spans="1:17" ht="24" customHeight="1">
      <c r="A23" s="236" t="s">
        <v>28</v>
      </c>
      <c r="B23" s="236" t="s">
        <v>29</v>
      </c>
      <c r="C23" s="233" t="s">
        <v>17</v>
      </c>
      <c r="D23" s="231" t="s">
        <v>17</v>
      </c>
      <c r="E23" s="231" t="s">
        <v>17</v>
      </c>
      <c r="F23" s="232" t="s">
        <v>243</v>
      </c>
      <c r="G23" s="237">
        <v>0</v>
      </c>
      <c r="H23" s="234"/>
      <c r="I23" s="237">
        <v>0</v>
      </c>
      <c r="J23" s="237"/>
      <c r="K23" s="237"/>
      <c r="L23" s="237">
        <v>0</v>
      </c>
      <c r="M23" s="234"/>
      <c r="N23" s="234"/>
      <c r="O23" s="234"/>
      <c r="P23" s="235"/>
      <c r="Q23" s="353"/>
    </row>
    <row r="24" spans="1:17" ht="53.25" customHeight="1">
      <c r="A24" s="232" t="s">
        <v>34</v>
      </c>
      <c r="B24" s="232" t="s">
        <v>34</v>
      </c>
      <c r="C24" s="233" t="s">
        <v>17</v>
      </c>
      <c r="D24" s="238" t="s">
        <v>17</v>
      </c>
      <c r="E24" s="231" t="s">
        <v>17</v>
      </c>
      <c r="F24" s="232" t="s">
        <v>241</v>
      </c>
      <c r="G24" s="239">
        <f>G23/G22</f>
        <v>0</v>
      </c>
      <c r="H24" s="239">
        <f>H23/H22</f>
        <v>0</v>
      </c>
      <c r="I24" s="239">
        <f>I23/I22</f>
        <v>0</v>
      </c>
      <c r="J24" s="239"/>
      <c r="K24" s="239"/>
      <c r="L24" s="239">
        <f>L23/L22</f>
        <v>0</v>
      </c>
      <c r="M24" s="239"/>
      <c r="N24" s="239"/>
      <c r="O24" s="239"/>
      <c r="P24" s="240"/>
      <c r="Q24" s="354"/>
    </row>
  </sheetData>
  <mergeCells count="20">
    <mergeCell ref="K8:K9"/>
    <mergeCell ref="Q10:Q15"/>
    <mergeCell ref="Q16:Q21"/>
    <mergeCell ref="Q22:Q24"/>
    <mergeCell ref="G6:G9"/>
    <mergeCell ref="H6:H9"/>
    <mergeCell ref="P6:P9"/>
    <mergeCell ref="Q6:Q9"/>
    <mergeCell ref="I7:I9"/>
    <mergeCell ref="J7:J9"/>
    <mergeCell ref="L7:L9"/>
    <mergeCell ref="M7:M9"/>
    <mergeCell ref="N7:N9"/>
    <mergeCell ref="O7:O9"/>
    <mergeCell ref="F6:F9"/>
    <mergeCell ref="A6:A8"/>
    <mergeCell ref="B6:B8"/>
    <mergeCell ref="C6:C9"/>
    <mergeCell ref="D6:D9"/>
    <mergeCell ref="E6:E9"/>
  </mergeCells>
  <pageMargins left="0.31496062992125984" right="0.11811023622047245" top="0.43307086614173229" bottom="0.23622047244094491" header="0.31496062992125984" footer="0.15748031496062992"/>
  <pageSetup paperSize="9" scale="75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54"/>
  <sheetViews>
    <sheetView zoomScale="85" zoomScaleNormal="85" zoomScaleSheetLayoutView="80" workbookViewId="0">
      <pane xSplit="5" ySplit="9" topLeftCell="L10" activePane="bottomRight" state="frozen"/>
      <selection pane="topRight" activeCell="F1" sqref="F1"/>
      <selection pane="bottomLeft" activeCell="A10" sqref="A10"/>
      <selection pane="bottomRight" activeCell="O1" sqref="O1:O5"/>
    </sheetView>
  </sheetViews>
  <sheetFormatPr defaultRowHeight="15" customHeight="1"/>
  <cols>
    <col min="1" max="1" width="15.375" bestFit="1" customWidth="1"/>
    <col min="2" max="2" width="34.375" customWidth="1"/>
    <col min="3" max="3" width="23.625" customWidth="1"/>
    <col min="4" max="4" width="11.125" style="2" bestFit="1" customWidth="1"/>
    <col min="5" max="5" width="6.125" style="110" customWidth="1"/>
    <col min="6" max="6" width="13.75" bestFit="1" customWidth="1"/>
    <col min="7" max="7" width="13.375" bestFit="1" customWidth="1"/>
    <col min="8" max="8" width="10.5" hidden="1" bestFit="1" customWidth="1"/>
    <col min="9" max="9" width="13.375" bestFit="1" customWidth="1"/>
    <col min="10" max="10" width="11.625" bestFit="1" customWidth="1"/>
    <col min="11" max="11" width="13.375" bestFit="1" customWidth="1"/>
    <col min="12" max="12" width="13.5" customWidth="1"/>
    <col min="13" max="13" width="11.625" bestFit="1" customWidth="1"/>
    <col min="14" max="14" width="13.125" customWidth="1"/>
    <col min="15" max="15" width="19.875" bestFit="1" customWidth="1"/>
    <col min="16" max="16" width="16.75" style="112" bestFit="1" customWidth="1"/>
    <col min="17" max="17" width="15.125" style="111" customWidth="1"/>
  </cols>
  <sheetData>
    <row r="1" spans="1:17" ht="15.75">
      <c r="A1" s="3" t="s">
        <v>470</v>
      </c>
      <c r="O1" s="443" t="s">
        <v>469</v>
      </c>
    </row>
    <row r="2" spans="1:17" ht="15.75">
      <c r="A2" s="3" t="s">
        <v>21</v>
      </c>
      <c r="O2" s="443" t="s">
        <v>465</v>
      </c>
    </row>
    <row r="3" spans="1:17">
      <c r="O3" s="443" t="s">
        <v>466</v>
      </c>
    </row>
    <row r="4" spans="1:17">
      <c r="G4" s="8"/>
      <c r="I4" s="112"/>
      <c r="J4" s="8"/>
      <c r="O4" s="443" t="s">
        <v>467</v>
      </c>
    </row>
    <row r="5" spans="1:17">
      <c r="O5" s="443" t="s">
        <v>468</v>
      </c>
    </row>
    <row r="6" spans="1:17" ht="14.25" customHeight="1">
      <c r="A6" s="301" t="s">
        <v>0</v>
      </c>
      <c r="B6" s="313" t="s">
        <v>1</v>
      </c>
      <c r="C6" s="313" t="s">
        <v>2</v>
      </c>
      <c r="D6" s="318" t="s">
        <v>24</v>
      </c>
      <c r="E6" s="386" t="s">
        <v>25</v>
      </c>
      <c r="F6" s="312" t="s">
        <v>3</v>
      </c>
      <c r="G6" s="379" t="s">
        <v>4</v>
      </c>
      <c r="H6" s="301" t="s">
        <v>5</v>
      </c>
      <c r="I6" s="113"/>
      <c r="J6" s="114" t="s">
        <v>6</v>
      </c>
      <c r="K6" s="114"/>
      <c r="L6" s="114"/>
      <c r="M6" s="114"/>
      <c r="N6" s="114"/>
      <c r="O6" s="115"/>
      <c r="P6" s="300" t="s">
        <v>87</v>
      </c>
      <c r="Q6" s="380" t="s">
        <v>242</v>
      </c>
    </row>
    <row r="7" spans="1:17" ht="14.25" customHeight="1">
      <c r="A7" s="301"/>
      <c r="B7" s="314"/>
      <c r="C7" s="316"/>
      <c r="D7" s="318"/>
      <c r="E7" s="387"/>
      <c r="F7" s="312"/>
      <c r="G7" s="379"/>
      <c r="H7" s="301"/>
      <c r="I7" s="383" t="s">
        <v>8</v>
      </c>
      <c r="J7" s="385" t="s">
        <v>9</v>
      </c>
      <c r="K7" s="116" t="s">
        <v>6</v>
      </c>
      <c r="L7" s="301" t="s">
        <v>10</v>
      </c>
      <c r="M7" s="301" t="s">
        <v>11</v>
      </c>
      <c r="N7" s="301" t="s">
        <v>12</v>
      </c>
      <c r="O7" s="308" t="s">
        <v>13</v>
      </c>
      <c r="P7" s="300"/>
      <c r="Q7" s="381"/>
    </row>
    <row r="8" spans="1:17" ht="14.25" customHeight="1">
      <c r="A8" s="301"/>
      <c r="B8" s="315"/>
      <c r="C8" s="316"/>
      <c r="D8" s="318"/>
      <c r="E8" s="387"/>
      <c r="F8" s="312"/>
      <c r="G8" s="379"/>
      <c r="H8" s="301"/>
      <c r="I8" s="384"/>
      <c r="J8" s="301"/>
      <c r="K8" s="313" t="s">
        <v>14</v>
      </c>
      <c r="L8" s="301"/>
      <c r="M8" s="301"/>
      <c r="N8" s="301"/>
      <c r="O8" s="308"/>
      <c r="P8" s="300"/>
      <c r="Q8" s="381"/>
    </row>
    <row r="9" spans="1:17" ht="37.5" customHeight="1">
      <c r="A9" s="117" t="s">
        <v>15</v>
      </c>
      <c r="B9" s="117" t="s">
        <v>16</v>
      </c>
      <c r="C9" s="317"/>
      <c r="D9" s="319"/>
      <c r="E9" s="388"/>
      <c r="F9" s="312"/>
      <c r="G9" s="379"/>
      <c r="H9" s="301"/>
      <c r="I9" s="384"/>
      <c r="J9" s="301"/>
      <c r="K9" s="315"/>
      <c r="L9" s="301"/>
      <c r="M9" s="301"/>
      <c r="N9" s="301"/>
      <c r="O9" s="309"/>
      <c r="P9" s="300"/>
      <c r="Q9" s="382"/>
    </row>
    <row r="10" spans="1:17" s="112" customFormat="1" ht="60" customHeight="1">
      <c r="A10" s="118" t="s">
        <v>88</v>
      </c>
      <c r="B10" s="119" t="s">
        <v>89</v>
      </c>
      <c r="C10" s="120" t="s">
        <v>43</v>
      </c>
      <c r="D10" s="106"/>
      <c r="E10" s="121" t="s">
        <v>17</v>
      </c>
      <c r="F10" s="119" t="s">
        <v>18</v>
      </c>
      <c r="G10" s="106">
        <f>I10+O10</f>
        <v>5030000</v>
      </c>
      <c r="H10" s="14">
        <v>5030000</v>
      </c>
      <c r="I10" s="106">
        <f>J10+L10+M10+N10</f>
        <v>834700</v>
      </c>
      <c r="J10" s="106">
        <f>0-0</f>
        <v>0</v>
      </c>
      <c r="K10" s="106">
        <f>0-0</f>
        <v>0</v>
      </c>
      <c r="L10" s="106">
        <v>834700</v>
      </c>
      <c r="M10" s="106">
        <f>0-0</f>
        <v>0</v>
      </c>
      <c r="N10" s="106">
        <f>0-0</f>
        <v>0</v>
      </c>
      <c r="O10" s="106">
        <v>4195300</v>
      </c>
      <c r="P10" s="215"/>
      <c r="Q10" s="364" t="s">
        <v>259</v>
      </c>
    </row>
    <row r="11" spans="1:17" s="112" customFormat="1" ht="22.5">
      <c r="A11" s="122" t="s">
        <v>28</v>
      </c>
      <c r="B11" s="122" t="s">
        <v>29</v>
      </c>
      <c r="C11" s="120" t="s">
        <v>44</v>
      </c>
      <c r="D11" s="106"/>
      <c r="E11" s="121" t="s">
        <v>17</v>
      </c>
      <c r="F11" s="119" t="s">
        <v>240</v>
      </c>
      <c r="G11" s="106">
        <f>I11+O11</f>
        <v>32000</v>
      </c>
      <c r="H11" s="14">
        <v>5030001</v>
      </c>
      <c r="I11" s="106">
        <f>J11+L11+M11+N11</f>
        <v>0</v>
      </c>
      <c r="J11" s="106"/>
      <c r="K11" s="106">
        <v>0</v>
      </c>
      <c r="L11" s="106">
        <v>0</v>
      </c>
      <c r="M11" s="106">
        <v>0</v>
      </c>
      <c r="N11" s="106">
        <v>0</v>
      </c>
      <c r="O11" s="106">
        <v>32000</v>
      </c>
      <c r="P11" s="157"/>
      <c r="Q11" s="365"/>
    </row>
    <row r="12" spans="1:17" ht="45.75" thickBot="1">
      <c r="A12" s="45" t="s">
        <v>34</v>
      </c>
      <c r="B12" s="45" t="s">
        <v>90</v>
      </c>
      <c r="C12" s="42" t="s">
        <v>46</v>
      </c>
      <c r="D12" s="40" t="s">
        <v>91</v>
      </c>
      <c r="E12" s="47" t="s">
        <v>17</v>
      </c>
      <c r="F12" s="45" t="s">
        <v>241</v>
      </c>
      <c r="G12" s="48">
        <f>G11/G10</f>
        <v>6.3618290258449306E-3</v>
      </c>
      <c r="H12" s="48">
        <f t="shared" ref="H12:O12" si="0">H11/H10</f>
        <v>1.000000198807157</v>
      </c>
      <c r="I12" s="48">
        <f t="shared" si="0"/>
        <v>0</v>
      </c>
      <c r="J12" s="48"/>
      <c r="K12" s="48"/>
      <c r="L12" s="48">
        <f t="shared" si="0"/>
        <v>0</v>
      </c>
      <c r="M12" s="48"/>
      <c r="N12" s="48"/>
      <c r="O12" s="48">
        <f t="shared" si="0"/>
        <v>7.6275832479202913E-3</v>
      </c>
      <c r="P12" s="216"/>
      <c r="Q12" s="371"/>
    </row>
    <row r="13" spans="1:17" s="112" customFormat="1" ht="55.5" customHeight="1">
      <c r="A13" s="135" t="s">
        <v>93</v>
      </c>
      <c r="B13" s="136" t="s">
        <v>94</v>
      </c>
      <c r="C13" s="137" t="s">
        <v>17</v>
      </c>
      <c r="D13" s="138" t="s">
        <v>17</v>
      </c>
      <c r="E13" s="139" t="s">
        <v>17</v>
      </c>
      <c r="F13" s="136" t="s">
        <v>18</v>
      </c>
      <c r="G13" s="138">
        <f>I13+O13</f>
        <v>32170349</v>
      </c>
      <c r="H13" s="36">
        <v>5030000</v>
      </c>
      <c r="I13" s="138">
        <f>J13+L13+M13+N13</f>
        <v>32170349</v>
      </c>
      <c r="J13" s="138">
        <f>0-0</f>
        <v>0</v>
      </c>
      <c r="K13" s="138">
        <f>0-0</f>
        <v>0</v>
      </c>
      <c r="L13" s="138">
        <v>32170349</v>
      </c>
      <c r="M13" s="138">
        <f>0-0</f>
        <v>0</v>
      </c>
      <c r="N13" s="138">
        <f>0-0</f>
        <v>0</v>
      </c>
      <c r="O13" s="138">
        <f>0-0</f>
        <v>0</v>
      </c>
      <c r="P13" s="217"/>
      <c r="Q13" s="372" t="s">
        <v>260</v>
      </c>
    </row>
    <row r="14" spans="1:17" s="112" customFormat="1" ht="57.75" customHeight="1">
      <c r="A14" s="122" t="s">
        <v>28</v>
      </c>
      <c r="B14" s="122" t="s">
        <v>29</v>
      </c>
      <c r="C14" s="120" t="s">
        <v>17</v>
      </c>
      <c r="D14" s="106" t="s">
        <v>17</v>
      </c>
      <c r="E14" s="121" t="s">
        <v>17</v>
      </c>
      <c r="F14" s="119" t="s">
        <v>240</v>
      </c>
      <c r="G14" s="106">
        <f>I14+O14</f>
        <v>7262795.4000000004</v>
      </c>
      <c r="H14" s="14">
        <v>5030001</v>
      </c>
      <c r="I14" s="106">
        <f>J14+L14+M14+N14</f>
        <v>7262795.4000000004</v>
      </c>
      <c r="J14" s="106"/>
      <c r="K14" s="106"/>
      <c r="L14" s="106">
        <v>7262795.4000000004</v>
      </c>
      <c r="M14" s="106"/>
      <c r="N14" s="106"/>
      <c r="O14" s="106"/>
      <c r="P14" s="157"/>
      <c r="Q14" s="372"/>
    </row>
    <row r="15" spans="1:17" ht="45">
      <c r="A15" s="9" t="s">
        <v>34</v>
      </c>
      <c r="B15" s="9" t="s">
        <v>90</v>
      </c>
      <c r="C15" s="6" t="s">
        <v>17</v>
      </c>
      <c r="D15" s="4" t="s">
        <v>17</v>
      </c>
      <c r="E15" s="5" t="s">
        <v>17</v>
      </c>
      <c r="F15" s="9" t="s">
        <v>241</v>
      </c>
      <c r="G15" s="16">
        <f>G14/G13</f>
        <v>0.22576054117411037</v>
      </c>
      <c r="H15" s="16">
        <f t="shared" ref="H15:L15" si="1">H14/H13</f>
        <v>1.000000198807157</v>
      </c>
      <c r="I15" s="16">
        <f t="shared" si="1"/>
        <v>0.22576054117411037</v>
      </c>
      <c r="J15" s="16"/>
      <c r="K15" s="16"/>
      <c r="L15" s="16">
        <f t="shared" si="1"/>
        <v>0.22576054117411037</v>
      </c>
      <c r="M15" s="16"/>
      <c r="N15" s="16"/>
      <c r="O15" s="16"/>
      <c r="P15" s="157"/>
      <c r="Q15" s="372"/>
    </row>
    <row r="16" spans="1:17" s="112" customFormat="1" ht="14.25">
      <c r="C16" s="107" t="s">
        <v>92</v>
      </c>
      <c r="D16" s="107" t="s">
        <v>17</v>
      </c>
      <c r="E16" s="123">
        <v>2010</v>
      </c>
      <c r="F16" s="120" t="s">
        <v>18</v>
      </c>
      <c r="G16" s="107">
        <f>I16+O16</f>
        <v>2370007</v>
      </c>
      <c r="H16" s="7">
        <v>5030000</v>
      </c>
      <c r="I16" s="107">
        <f>J16+L16+M16+N16</f>
        <v>2370007</v>
      </c>
      <c r="J16" s="107">
        <f>0-0</f>
        <v>0</v>
      </c>
      <c r="K16" s="107">
        <f>0-0</f>
        <v>0</v>
      </c>
      <c r="L16" s="107">
        <v>2370007</v>
      </c>
      <c r="M16" s="107">
        <f>0-0</f>
        <v>0</v>
      </c>
      <c r="N16" s="107">
        <f>0-0</f>
        <v>0</v>
      </c>
      <c r="O16" s="107">
        <v>0</v>
      </c>
      <c r="P16" s="158"/>
      <c r="Q16" s="372"/>
    </row>
    <row r="17" spans="1:17" s="112" customFormat="1" ht="14.25">
      <c r="C17" s="107" t="s">
        <v>17</v>
      </c>
      <c r="D17" s="107" t="s">
        <v>17</v>
      </c>
      <c r="E17" s="123">
        <v>2010</v>
      </c>
      <c r="F17" s="120" t="s">
        <v>240</v>
      </c>
      <c r="G17" s="107">
        <f>I17+O17</f>
        <v>2159130.42</v>
      </c>
      <c r="H17" s="7">
        <v>5030001</v>
      </c>
      <c r="I17" s="107">
        <f>J17+L17+M17+N17</f>
        <v>2159130.42</v>
      </c>
      <c r="J17" s="107"/>
      <c r="K17" s="107"/>
      <c r="L17" s="107">
        <v>2159130.42</v>
      </c>
      <c r="M17" s="107"/>
      <c r="N17" s="107"/>
      <c r="O17" s="107"/>
      <c r="P17" s="158"/>
      <c r="Q17" s="372"/>
    </row>
    <row r="18" spans="1:17" thickBot="1">
      <c r="A18" s="39"/>
      <c r="B18" s="39"/>
      <c r="C18" s="40" t="s">
        <v>17</v>
      </c>
      <c r="D18" s="41" t="s">
        <v>17</v>
      </c>
      <c r="E18" s="140">
        <v>2010</v>
      </c>
      <c r="F18" s="42" t="s">
        <v>241</v>
      </c>
      <c r="G18" s="43">
        <f>G17/G16</f>
        <v>0.91102280288623616</v>
      </c>
      <c r="H18" s="43">
        <f t="shared" ref="H18:L18" si="2">H17/H16</f>
        <v>1.000000198807157</v>
      </c>
      <c r="I18" s="43">
        <f t="shared" si="2"/>
        <v>0.91102280288623616</v>
      </c>
      <c r="J18" s="43"/>
      <c r="K18" s="43"/>
      <c r="L18" s="43">
        <f t="shared" si="2"/>
        <v>0.91102280288623616</v>
      </c>
      <c r="M18" s="43"/>
      <c r="N18" s="43"/>
      <c r="O18" s="43"/>
      <c r="P18" s="158"/>
      <c r="Q18" s="373"/>
    </row>
    <row r="19" spans="1:17" s="112" customFormat="1" ht="66" customHeight="1">
      <c r="A19" s="135" t="s">
        <v>96</v>
      </c>
      <c r="B19" s="136" t="s">
        <v>97</v>
      </c>
      <c r="C19" s="137" t="s">
        <v>17</v>
      </c>
      <c r="D19" s="138" t="s">
        <v>17</v>
      </c>
      <c r="E19" s="139" t="s">
        <v>17</v>
      </c>
      <c r="F19" s="136" t="s">
        <v>18</v>
      </c>
      <c r="G19" s="138">
        <f t="shared" ref="G19:G20" si="3">I19+O19</f>
        <v>29193042</v>
      </c>
      <c r="H19" s="36">
        <v>5030000</v>
      </c>
      <c r="I19" s="138">
        <f t="shared" ref="I19:I20" si="4">J19+L19+M19+N19</f>
        <v>29193042</v>
      </c>
      <c r="J19" s="138"/>
      <c r="K19" s="138"/>
      <c r="L19" s="138">
        <v>29193042</v>
      </c>
      <c r="M19" s="138"/>
      <c r="N19" s="138"/>
      <c r="O19" s="138"/>
      <c r="P19" s="157"/>
      <c r="Q19" s="364" t="s">
        <v>261</v>
      </c>
    </row>
    <row r="20" spans="1:17" s="112" customFormat="1" ht="22.5">
      <c r="A20" s="122" t="s">
        <v>28</v>
      </c>
      <c r="B20" s="122" t="s">
        <v>29</v>
      </c>
      <c r="C20" s="120" t="s">
        <v>17</v>
      </c>
      <c r="D20" s="106" t="s">
        <v>17</v>
      </c>
      <c r="E20" s="121" t="s">
        <v>17</v>
      </c>
      <c r="F20" s="119" t="s">
        <v>240</v>
      </c>
      <c r="G20" s="106">
        <f t="shared" si="3"/>
        <v>680000</v>
      </c>
      <c r="H20" s="14">
        <v>5030000</v>
      </c>
      <c r="I20" s="106">
        <f t="shared" si="4"/>
        <v>680000</v>
      </c>
      <c r="J20" s="106"/>
      <c r="K20" s="106"/>
      <c r="L20" s="106">
        <v>680000</v>
      </c>
      <c r="M20" s="106"/>
      <c r="N20" s="106"/>
      <c r="O20" s="106">
        <v>0</v>
      </c>
      <c r="P20" s="157"/>
      <c r="Q20" s="365"/>
    </row>
    <row r="21" spans="1:17" ht="45">
      <c r="A21" s="9" t="s">
        <v>34</v>
      </c>
      <c r="B21" s="9" t="s">
        <v>98</v>
      </c>
      <c r="C21" s="6" t="s">
        <v>17</v>
      </c>
      <c r="D21" s="4" t="s">
        <v>17</v>
      </c>
      <c r="E21" s="5" t="s">
        <v>17</v>
      </c>
      <c r="F21" s="9" t="s">
        <v>241</v>
      </c>
      <c r="G21" s="16">
        <f>G20/G19</f>
        <v>2.3293221720435985E-2</v>
      </c>
      <c r="H21" s="16">
        <f t="shared" ref="H21:L21" si="5">H20/H19</f>
        <v>1</v>
      </c>
      <c r="I21" s="16">
        <f t="shared" si="5"/>
        <v>2.3293221720435985E-2</v>
      </c>
      <c r="J21" s="16"/>
      <c r="K21" s="16"/>
      <c r="L21" s="16">
        <f t="shared" si="5"/>
        <v>2.3293221720435985E-2</v>
      </c>
      <c r="M21" s="16"/>
      <c r="N21" s="16"/>
      <c r="O21" s="16"/>
      <c r="P21" s="157"/>
      <c r="Q21" s="366"/>
    </row>
    <row r="22" spans="1:17" s="112" customFormat="1" ht="14.25">
      <c r="C22" s="107" t="s">
        <v>99</v>
      </c>
      <c r="D22" s="107" t="s">
        <v>17</v>
      </c>
      <c r="E22" s="123">
        <v>2010</v>
      </c>
      <c r="F22" s="120" t="s">
        <v>18</v>
      </c>
      <c r="G22" s="107">
        <f>I22+O22</f>
        <v>680000</v>
      </c>
      <c r="H22" s="7">
        <v>680000</v>
      </c>
      <c r="I22" s="107">
        <f>J22+L22+M22+N22</f>
        <v>680000</v>
      </c>
      <c r="J22" s="107">
        <f>0-0</f>
        <v>0</v>
      </c>
      <c r="K22" s="107">
        <f>0-0</f>
        <v>0</v>
      </c>
      <c r="L22" s="107">
        <v>680000</v>
      </c>
      <c r="M22" s="107">
        <f t="shared" ref="M22:O22" si="6">0-0</f>
        <v>0</v>
      </c>
      <c r="N22" s="107">
        <f t="shared" si="6"/>
        <v>0</v>
      </c>
      <c r="O22" s="107">
        <f t="shared" si="6"/>
        <v>0</v>
      </c>
      <c r="P22" s="158"/>
      <c r="Q22" s="365"/>
    </row>
    <row r="23" spans="1:17" s="112" customFormat="1" ht="14.25">
      <c r="C23" s="107" t="s">
        <v>17</v>
      </c>
      <c r="D23" s="107" t="s">
        <v>17</v>
      </c>
      <c r="E23" s="123">
        <v>2010</v>
      </c>
      <c r="F23" s="120" t="s">
        <v>240</v>
      </c>
      <c r="G23" s="107">
        <f>I23+O23</f>
        <v>680000</v>
      </c>
      <c r="H23" s="7">
        <v>680001</v>
      </c>
      <c r="I23" s="107">
        <f>J23+L23+M23+N23</f>
        <v>680000</v>
      </c>
      <c r="J23" s="107"/>
      <c r="K23" s="107"/>
      <c r="L23" s="107">
        <v>680000</v>
      </c>
      <c r="M23" s="107"/>
      <c r="N23" s="107"/>
      <c r="O23" s="107"/>
      <c r="P23" s="158"/>
      <c r="Q23" s="365"/>
    </row>
    <row r="24" spans="1:17" thickBot="1">
      <c r="A24" s="39"/>
      <c r="B24" s="39"/>
      <c r="C24" s="40" t="s">
        <v>17</v>
      </c>
      <c r="D24" s="41" t="s">
        <v>17</v>
      </c>
      <c r="E24" s="140">
        <v>2010</v>
      </c>
      <c r="F24" s="42" t="s">
        <v>241</v>
      </c>
      <c r="G24" s="43">
        <f>G23/G22</f>
        <v>1</v>
      </c>
      <c r="H24" s="43">
        <f t="shared" ref="H24:L24" si="7">H23/H22</f>
        <v>1.0000014705882352</v>
      </c>
      <c r="I24" s="43">
        <f t="shared" si="7"/>
        <v>1</v>
      </c>
      <c r="J24" s="43"/>
      <c r="K24" s="43"/>
      <c r="L24" s="43">
        <f t="shared" si="7"/>
        <v>1</v>
      </c>
      <c r="M24" s="43"/>
      <c r="N24" s="43"/>
      <c r="O24" s="43"/>
      <c r="P24" s="218"/>
      <c r="Q24" s="367"/>
    </row>
    <row r="25" spans="1:17" s="112" customFormat="1" ht="72.75" customHeight="1">
      <c r="A25" s="135" t="s">
        <v>100</v>
      </c>
      <c r="B25" s="136" t="s">
        <v>101</v>
      </c>
      <c r="C25" s="137" t="s">
        <v>43</v>
      </c>
      <c r="D25" s="138" t="s">
        <v>17</v>
      </c>
      <c r="E25" s="139" t="s">
        <v>17</v>
      </c>
      <c r="F25" s="136" t="s">
        <v>18</v>
      </c>
      <c r="G25" s="138">
        <f t="shared" ref="G25:G26" si="8">I25+O25</f>
        <v>1670394</v>
      </c>
      <c r="H25" s="36">
        <v>5030000</v>
      </c>
      <c r="I25" s="138">
        <f t="shared" ref="I25:I26" si="9">J25+L25+M25+N25</f>
        <v>574914</v>
      </c>
      <c r="J25" s="138">
        <f>0-0</f>
        <v>0</v>
      </c>
      <c r="K25" s="138">
        <f>0-0</f>
        <v>0</v>
      </c>
      <c r="L25" s="138">
        <v>574914</v>
      </c>
      <c r="M25" s="138">
        <f>0-0</f>
        <v>0</v>
      </c>
      <c r="N25" s="138">
        <f>0-0</f>
        <v>0</v>
      </c>
      <c r="O25" s="138">
        <v>1095480</v>
      </c>
      <c r="P25" s="217"/>
      <c r="Q25" s="364" t="s">
        <v>262</v>
      </c>
    </row>
    <row r="26" spans="1:17" s="112" customFormat="1" ht="45">
      <c r="A26" s="122" t="s">
        <v>28</v>
      </c>
      <c r="B26" s="122" t="s">
        <v>29</v>
      </c>
      <c r="C26" s="120" t="s">
        <v>102</v>
      </c>
      <c r="D26" s="106" t="s">
        <v>17</v>
      </c>
      <c r="E26" s="121" t="s">
        <v>17</v>
      </c>
      <c r="F26" s="119" t="s">
        <v>240</v>
      </c>
      <c r="G26" s="124">
        <f t="shared" si="8"/>
        <v>1657135.9500000002</v>
      </c>
      <c r="H26" s="14">
        <v>5030000</v>
      </c>
      <c r="I26" s="106">
        <f t="shared" si="9"/>
        <v>559062.75</v>
      </c>
      <c r="J26" s="106"/>
      <c r="K26" s="106"/>
      <c r="L26" s="106">
        <v>559062.75</v>
      </c>
      <c r="M26" s="106"/>
      <c r="N26" s="106"/>
      <c r="O26" s="106">
        <v>1098073.2000000002</v>
      </c>
      <c r="P26" s="157"/>
      <c r="Q26" s="365"/>
    </row>
    <row r="27" spans="1:17" ht="45">
      <c r="A27" s="9" t="s">
        <v>34</v>
      </c>
      <c r="B27" s="9" t="s">
        <v>103</v>
      </c>
      <c r="C27" s="6" t="s">
        <v>104</v>
      </c>
      <c r="D27" s="4" t="s">
        <v>91</v>
      </c>
      <c r="E27" s="5" t="s">
        <v>17</v>
      </c>
      <c r="F27" s="9" t="s">
        <v>241</v>
      </c>
      <c r="G27" s="16">
        <f>G26/G25</f>
        <v>0.9920629204846283</v>
      </c>
      <c r="H27" s="16">
        <f t="shared" ref="H27:O27" si="10">H26/H25</f>
        <v>1</v>
      </c>
      <c r="I27" s="16">
        <f t="shared" si="10"/>
        <v>0.97242848495601086</v>
      </c>
      <c r="J27" s="16"/>
      <c r="K27" s="16"/>
      <c r="L27" s="16">
        <f t="shared" si="10"/>
        <v>0.97242848495601086</v>
      </c>
      <c r="M27" s="16"/>
      <c r="N27" s="16"/>
      <c r="O27" s="16">
        <f t="shared" si="10"/>
        <v>1.0023671815094755</v>
      </c>
      <c r="P27" s="157"/>
      <c r="Q27" s="366"/>
    </row>
    <row r="28" spans="1:17" s="112" customFormat="1" ht="29.25" customHeight="1">
      <c r="A28" s="141"/>
      <c r="B28" s="141"/>
      <c r="C28" s="107" t="s">
        <v>99</v>
      </c>
      <c r="D28" s="107" t="s">
        <v>17</v>
      </c>
      <c r="E28" s="123">
        <v>2010</v>
      </c>
      <c r="F28" s="120" t="s">
        <v>18</v>
      </c>
      <c r="G28" s="107">
        <f t="shared" ref="G28:G29" si="11">I28+O28</f>
        <v>1512010</v>
      </c>
      <c r="H28" s="7">
        <v>5030000</v>
      </c>
      <c r="I28" s="107">
        <f t="shared" ref="I28:I29" si="12">J28+L28+M28+N28</f>
        <v>517629</v>
      </c>
      <c r="J28" s="107">
        <f>0-0</f>
        <v>0</v>
      </c>
      <c r="K28" s="107">
        <f>0-0</f>
        <v>0</v>
      </c>
      <c r="L28" s="107">
        <v>517629</v>
      </c>
      <c r="M28" s="107">
        <f>0-0</f>
        <v>0</v>
      </c>
      <c r="N28" s="107">
        <f>0-0</f>
        <v>0</v>
      </c>
      <c r="O28" s="107">
        <v>994381</v>
      </c>
      <c r="P28" s="158"/>
      <c r="Q28" s="365"/>
    </row>
    <row r="29" spans="1:17" s="112" customFormat="1" ht="28.5" customHeight="1">
      <c r="A29" s="141"/>
      <c r="B29" s="141"/>
      <c r="C29" s="107" t="s">
        <v>17</v>
      </c>
      <c r="D29" s="107" t="s">
        <v>17</v>
      </c>
      <c r="E29" s="123">
        <v>2010</v>
      </c>
      <c r="F29" s="120" t="s">
        <v>240</v>
      </c>
      <c r="G29" s="125">
        <f t="shared" si="11"/>
        <v>1498752.06</v>
      </c>
      <c r="H29" s="7">
        <v>5030000</v>
      </c>
      <c r="I29" s="107">
        <f t="shared" si="12"/>
        <v>501777.86</v>
      </c>
      <c r="J29" s="107"/>
      <c r="K29" s="107"/>
      <c r="L29" s="107">
        <v>501777.86</v>
      </c>
      <c r="M29" s="107"/>
      <c r="N29" s="107"/>
      <c r="O29" s="125">
        <v>996974.20000000007</v>
      </c>
      <c r="P29" s="158"/>
      <c r="Q29" s="365"/>
    </row>
    <row r="30" spans="1:17" ht="28.5" customHeight="1" thickBot="1">
      <c r="A30" s="39"/>
      <c r="B30" s="39"/>
      <c r="C30" s="40" t="s">
        <v>17</v>
      </c>
      <c r="D30" s="41" t="s">
        <v>91</v>
      </c>
      <c r="E30" s="140">
        <v>2010</v>
      </c>
      <c r="F30" s="42" t="s">
        <v>241</v>
      </c>
      <c r="G30" s="43">
        <f>G29/G28</f>
        <v>0.99123157915622251</v>
      </c>
      <c r="H30" s="43">
        <f t="shared" ref="H30:O30" si="13">H29/H28</f>
        <v>1</v>
      </c>
      <c r="I30" s="43">
        <f t="shared" si="13"/>
        <v>0.96937741123468735</v>
      </c>
      <c r="J30" s="43"/>
      <c r="K30" s="43"/>
      <c r="L30" s="43">
        <f t="shared" si="13"/>
        <v>0.96937741123468735</v>
      </c>
      <c r="M30" s="43"/>
      <c r="N30" s="43"/>
      <c r="O30" s="43">
        <f t="shared" si="13"/>
        <v>1.0026078535289793</v>
      </c>
      <c r="P30" s="219"/>
      <c r="Q30" s="371"/>
    </row>
    <row r="31" spans="1:17" s="112" customFormat="1" ht="31.5" customHeight="1">
      <c r="A31" s="142" t="s">
        <v>105</v>
      </c>
      <c r="B31" s="143" t="s">
        <v>106</v>
      </c>
      <c r="C31" s="144" t="s">
        <v>17</v>
      </c>
      <c r="D31" s="145" t="s">
        <v>17</v>
      </c>
      <c r="E31" s="146" t="s">
        <v>17</v>
      </c>
      <c r="F31" s="143" t="s">
        <v>18</v>
      </c>
      <c r="G31" s="145">
        <f t="shared" ref="G31:G32" si="14">I31+O31</f>
        <v>698600</v>
      </c>
      <c r="H31" s="147">
        <v>5030000</v>
      </c>
      <c r="I31" s="145">
        <f t="shared" ref="I31:I32" si="15">J31+L31+M31+N31</f>
        <v>698600</v>
      </c>
      <c r="J31" s="145">
        <f>0-0</f>
        <v>0</v>
      </c>
      <c r="K31" s="145">
        <f>0-0</f>
        <v>0</v>
      </c>
      <c r="L31" s="145">
        <v>698600</v>
      </c>
      <c r="M31" s="145">
        <f>0-0</f>
        <v>0</v>
      </c>
      <c r="N31" s="145">
        <f>0-0</f>
        <v>0</v>
      </c>
      <c r="O31" s="145">
        <f>0-0</f>
        <v>0</v>
      </c>
      <c r="P31" s="220"/>
      <c r="Q31" s="374" t="s">
        <v>263</v>
      </c>
    </row>
    <row r="32" spans="1:17" s="112" customFormat="1" ht="22.5">
      <c r="A32" s="122" t="s">
        <v>28</v>
      </c>
      <c r="B32" s="122" t="s">
        <v>29</v>
      </c>
      <c r="C32" s="120" t="s">
        <v>17</v>
      </c>
      <c r="D32" s="106" t="s">
        <v>17</v>
      </c>
      <c r="E32" s="121" t="s">
        <v>17</v>
      </c>
      <c r="F32" s="119" t="s">
        <v>240</v>
      </c>
      <c r="G32" s="106">
        <f t="shared" si="14"/>
        <v>48600</v>
      </c>
      <c r="H32" s="14">
        <v>5030000</v>
      </c>
      <c r="I32" s="106">
        <f t="shared" si="15"/>
        <v>48600</v>
      </c>
      <c r="J32" s="106"/>
      <c r="K32" s="106"/>
      <c r="L32" s="106">
        <v>48600</v>
      </c>
      <c r="M32" s="106"/>
      <c r="N32" s="106"/>
      <c r="O32" s="106"/>
      <c r="P32" s="157"/>
      <c r="Q32" s="365"/>
    </row>
    <row r="33" spans="1:18" ht="45">
      <c r="A33" s="9" t="s">
        <v>34</v>
      </c>
      <c r="B33" s="9" t="s">
        <v>107</v>
      </c>
      <c r="C33" s="6" t="s">
        <v>17</v>
      </c>
      <c r="D33" s="4" t="s">
        <v>17</v>
      </c>
      <c r="E33" s="5" t="s">
        <v>17</v>
      </c>
      <c r="F33" s="9" t="s">
        <v>241</v>
      </c>
      <c r="G33" s="16">
        <f>G32/G31</f>
        <v>6.9567706842255939E-2</v>
      </c>
      <c r="H33" s="16">
        <f t="shared" ref="H33:L33" si="16">H32/H31</f>
        <v>1</v>
      </c>
      <c r="I33" s="16">
        <f t="shared" si="16"/>
        <v>6.9567706842255939E-2</v>
      </c>
      <c r="J33" s="16"/>
      <c r="K33" s="16"/>
      <c r="L33" s="16">
        <f t="shared" si="16"/>
        <v>6.9567706842255939E-2</v>
      </c>
      <c r="M33" s="16"/>
      <c r="N33" s="16"/>
      <c r="O33" s="16"/>
      <c r="P33" s="157"/>
      <c r="Q33" s="366"/>
    </row>
    <row r="34" spans="1:18" s="112" customFormat="1" ht="14.25">
      <c r="A34" s="141"/>
      <c r="B34" s="141"/>
      <c r="C34" s="107" t="s">
        <v>95</v>
      </c>
      <c r="D34" s="107" t="s">
        <v>17</v>
      </c>
      <c r="E34" s="123">
        <v>2010</v>
      </c>
      <c r="F34" s="120" t="s">
        <v>18</v>
      </c>
      <c r="G34" s="107">
        <f t="shared" ref="G34:G35" si="17">I34+O34</f>
        <v>48600</v>
      </c>
      <c r="H34" s="7">
        <v>5030000</v>
      </c>
      <c r="I34" s="107">
        <f t="shared" ref="I34:I35" si="18">J34+L34+M34+N34</f>
        <v>48600</v>
      </c>
      <c r="J34" s="107">
        <f>0-0</f>
        <v>0</v>
      </c>
      <c r="K34" s="107">
        <f>0-0</f>
        <v>0</v>
      </c>
      <c r="L34" s="107">
        <v>48600</v>
      </c>
      <c r="M34" s="107">
        <f t="shared" ref="M34:O34" si="19">0-0</f>
        <v>0</v>
      </c>
      <c r="N34" s="107">
        <f t="shared" si="19"/>
        <v>0</v>
      </c>
      <c r="O34" s="107">
        <f t="shared" si="19"/>
        <v>0</v>
      </c>
      <c r="P34" s="158"/>
      <c r="Q34" s="365"/>
    </row>
    <row r="35" spans="1:18" s="112" customFormat="1" ht="14.25">
      <c r="A35" s="141"/>
      <c r="B35" s="141"/>
      <c r="C35" s="107" t="s">
        <v>17</v>
      </c>
      <c r="D35" s="107" t="s">
        <v>17</v>
      </c>
      <c r="E35" s="123">
        <v>2010</v>
      </c>
      <c r="F35" s="120" t="s">
        <v>240</v>
      </c>
      <c r="G35" s="107">
        <f t="shared" si="17"/>
        <v>48600</v>
      </c>
      <c r="H35" s="7">
        <v>5030000</v>
      </c>
      <c r="I35" s="107">
        <f t="shared" si="18"/>
        <v>48600</v>
      </c>
      <c r="J35" s="107"/>
      <c r="K35" s="107"/>
      <c r="L35" s="107">
        <v>48600</v>
      </c>
      <c r="M35" s="107"/>
      <c r="N35" s="107"/>
      <c r="O35" s="107">
        <v>0</v>
      </c>
      <c r="P35" s="158"/>
      <c r="Q35" s="365"/>
    </row>
    <row r="36" spans="1:18" thickBot="1">
      <c r="A36" s="39"/>
      <c r="B36" s="39"/>
      <c r="C36" s="40" t="s">
        <v>17</v>
      </c>
      <c r="D36" s="41" t="s">
        <v>17</v>
      </c>
      <c r="E36" s="140">
        <v>2010</v>
      </c>
      <c r="F36" s="42" t="s">
        <v>241</v>
      </c>
      <c r="G36" s="43">
        <f>G35/G34</f>
        <v>1</v>
      </c>
      <c r="H36" s="43">
        <f t="shared" ref="H36:L36" si="20">H35/H34</f>
        <v>1</v>
      </c>
      <c r="I36" s="43">
        <f t="shared" si="20"/>
        <v>1</v>
      </c>
      <c r="J36" s="43"/>
      <c r="K36" s="43"/>
      <c r="L36" s="43">
        <f t="shared" si="20"/>
        <v>1</v>
      </c>
      <c r="M36" s="43"/>
      <c r="N36" s="43"/>
      <c r="O36" s="43"/>
      <c r="P36" s="219"/>
      <c r="Q36" s="371"/>
    </row>
    <row r="37" spans="1:18" s="112" customFormat="1" ht="43.5" customHeight="1">
      <c r="A37" s="142" t="s">
        <v>108</v>
      </c>
      <c r="B37" s="143" t="s">
        <v>109</v>
      </c>
      <c r="C37" s="144" t="s">
        <v>43</v>
      </c>
      <c r="D37" s="145" t="s">
        <v>17</v>
      </c>
      <c r="E37" s="146" t="s">
        <v>17</v>
      </c>
      <c r="F37" s="143" t="s">
        <v>18</v>
      </c>
      <c r="G37" s="145">
        <f t="shared" ref="G37:G38" si="21">I37+O37</f>
        <v>18470617</v>
      </c>
      <c r="H37" s="147">
        <v>5030000</v>
      </c>
      <c r="I37" s="145">
        <f t="shared" ref="I37:I38" si="22">J37+L37+M37+N37</f>
        <v>5516700</v>
      </c>
      <c r="J37" s="145"/>
      <c r="K37" s="145"/>
      <c r="L37" s="145">
        <v>5516700</v>
      </c>
      <c r="M37" s="145">
        <f>0-0</f>
        <v>0</v>
      </c>
      <c r="N37" s="145">
        <f>0-0</f>
        <v>0</v>
      </c>
      <c r="O37" s="145">
        <v>12953917</v>
      </c>
      <c r="P37" s="220"/>
      <c r="Q37" s="374" t="s">
        <v>264</v>
      </c>
    </row>
    <row r="38" spans="1:18" s="112" customFormat="1" ht="45">
      <c r="A38" s="122" t="s">
        <v>28</v>
      </c>
      <c r="B38" s="122" t="s">
        <v>29</v>
      </c>
      <c r="C38" s="120" t="s">
        <v>102</v>
      </c>
      <c r="D38" s="106" t="s">
        <v>17</v>
      </c>
      <c r="E38" s="121" t="s">
        <v>17</v>
      </c>
      <c r="F38" s="119" t="s">
        <v>240</v>
      </c>
      <c r="G38" s="124">
        <f t="shared" si="21"/>
        <v>159027</v>
      </c>
      <c r="H38" s="14">
        <v>5030000</v>
      </c>
      <c r="I38" s="106">
        <f t="shared" si="22"/>
        <v>159027</v>
      </c>
      <c r="J38" s="106"/>
      <c r="K38" s="106"/>
      <c r="L38" s="106">
        <f>L41+35563</f>
        <v>159027</v>
      </c>
      <c r="M38" s="106"/>
      <c r="N38" s="106"/>
      <c r="O38" s="124">
        <v>0</v>
      </c>
      <c r="P38" s="157"/>
      <c r="Q38" s="365"/>
    </row>
    <row r="39" spans="1:18" ht="45">
      <c r="A39" s="9" t="s">
        <v>34</v>
      </c>
      <c r="B39" s="9" t="s">
        <v>107</v>
      </c>
      <c r="C39" s="6" t="s">
        <v>104</v>
      </c>
      <c r="D39" s="4" t="s">
        <v>47</v>
      </c>
      <c r="E39" s="5" t="s">
        <v>17</v>
      </c>
      <c r="F39" s="9" t="s">
        <v>241</v>
      </c>
      <c r="G39" s="16">
        <f>G38/G37</f>
        <v>8.6097286300722935E-3</v>
      </c>
      <c r="H39" s="16">
        <f t="shared" ref="H39:O39" si="23">H38/H37</f>
        <v>1</v>
      </c>
      <c r="I39" s="16">
        <f t="shared" si="23"/>
        <v>2.8826472347599108E-2</v>
      </c>
      <c r="J39" s="16"/>
      <c r="K39" s="16"/>
      <c r="L39" s="16">
        <f t="shared" si="23"/>
        <v>2.8826472347599108E-2</v>
      </c>
      <c r="M39" s="16"/>
      <c r="N39" s="16"/>
      <c r="O39" s="16">
        <f t="shared" si="23"/>
        <v>0</v>
      </c>
      <c r="P39" s="157"/>
      <c r="Q39" s="366"/>
    </row>
    <row r="40" spans="1:18" s="112" customFormat="1" ht="21" customHeight="1">
      <c r="A40" s="141"/>
      <c r="B40" s="141"/>
      <c r="C40" s="107" t="s">
        <v>95</v>
      </c>
      <c r="D40" s="107" t="s">
        <v>17</v>
      </c>
      <c r="E40" s="123">
        <v>2010</v>
      </c>
      <c r="F40" s="120" t="s">
        <v>18</v>
      </c>
      <c r="G40" s="107">
        <f t="shared" ref="G40:G41" si="24">I40+O40</f>
        <v>126164</v>
      </c>
      <c r="H40" s="7">
        <v>5030000</v>
      </c>
      <c r="I40" s="107">
        <f t="shared" ref="I40:I41" si="25">J40+L40+M40+N40</f>
        <v>126164</v>
      </c>
      <c r="J40" s="107">
        <f>0-0</f>
        <v>0</v>
      </c>
      <c r="K40" s="107">
        <f>0-0</f>
        <v>0</v>
      </c>
      <c r="L40" s="107">
        <v>126164</v>
      </c>
      <c r="M40" s="107">
        <f>0-0</f>
        <v>0</v>
      </c>
      <c r="N40" s="107">
        <f>0-0</f>
        <v>0</v>
      </c>
      <c r="O40" s="107">
        <f>0-0</f>
        <v>0</v>
      </c>
      <c r="P40" s="158"/>
      <c r="Q40" s="365"/>
    </row>
    <row r="41" spans="1:18" s="112" customFormat="1" ht="33.75" customHeight="1">
      <c r="A41" s="141"/>
      <c r="B41" s="141"/>
      <c r="C41" s="107" t="s">
        <v>17</v>
      </c>
      <c r="D41" s="107" t="s">
        <v>17</v>
      </c>
      <c r="E41" s="123">
        <v>2010</v>
      </c>
      <c r="F41" s="120" t="s">
        <v>240</v>
      </c>
      <c r="G41" s="107">
        <f t="shared" si="24"/>
        <v>123464</v>
      </c>
      <c r="H41" s="7">
        <v>5030000</v>
      </c>
      <c r="I41" s="107">
        <f t="shared" si="25"/>
        <v>123464</v>
      </c>
      <c r="J41" s="107"/>
      <c r="K41" s="107"/>
      <c r="L41" s="107">
        <v>123464</v>
      </c>
      <c r="M41" s="107"/>
      <c r="N41" s="107"/>
      <c r="O41" s="107">
        <v>0</v>
      </c>
      <c r="P41" s="158"/>
      <c r="Q41" s="365"/>
    </row>
    <row r="42" spans="1:18" ht="33.75" customHeight="1" thickBot="1">
      <c r="A42" s="39"/>
      <c r="B42" s="39"/>
      <c r="C42" s="40" t="s">
        <v>17</v>
      </c>
      <c r="D42" s="41" t="s">
        <v>47</v>
      </c>
      <c r="E42" s="140">
        <v>2010</v>
      </c>
      <c r="F42" s="42" t="s">
        <v>241</v>
      </c>
      <c r="G42" s="43">
        <f>G41/G40</f>
        <v>0.97859928347230585</v>
      </c>
      <c r="H42" s="43">
        <f t="shared" ref="H42:L42" si="26">H41/H40</f>
        <v>1</v>
      </c>
      <c r="I42" s="43">
        <f t="shared" si="26"/>
        <v>0.97859928347230585</v>
      </c>
      <c r="J42" s="43"/>
      <c r="K42" s="43"/>
      <c r="L42" s="43">
        <f t="shared" si="26"/>
        <v>0.97859928347230585</v>
      </c>
      <c r="M42" s="43"/>
      <c r="N42" s="43"/>
      <c r="O42" s="43"/>
      <c r="P42" s="219"/>
      <c r="Q42" s="371"/>
    </row>
    <row r="43" spans="1:18" s="112" customFormat="1" ht="30.75" customHeight="1">
      <c r="A43" s="142" t="s">
        <v>110</v>
      </c>
      <c r="B43" s="143" t="s">
        <v>111</v>
      </c>
      <c r="C43" s="144" t="s">
        <v>43</v>
      </c>
      <c r="D43" s="145" t="s">
        <v>17</v>
      </c>
      <c r="E43" s="146" t="s">
        <v>17</v>
      </c>
      <c r="F43" s="143" t="s">
        <v>18</v>
      </c>
      <c r="G43" s="145">
        <f t="shared" ref="G43:G44" si="27">I43+O43</f>
        <v>2419787</v>
      </c>
      <c r="H43" s="147">
        <v>5030000</v>
      </c>
      <c r="I43" s="145">
        <f t="shared" ref="I43:I44" si="28">J43+L43+M43+N43</f>
        <v>774332</v>
      </c>
      <c r="J43" s="145">
        <f>0-0</f>
        <v>0</v>
      </c>
      <c r="K43" s="145">
        <f>0-0</f>
        <v>0</v>
      </c>
      <c r="L43" s="145">
        <v>774332</v>
      </c>
      <c r="M43" s="145">
        <f>0-0</f>
        <v>0</v>
      </c>
      <c r="N43" s="145">
        <f>0-0</f>
        <v>0</v>
      </c>
      <c r="O43" s="145">
        <v>1645455</v>
      </c>
      <c r="P43" s="220"/>
      <c r="Q43" s="374" t="s">
        <v>265</v>
      </c>
    </row>
    <row r="44" spans="1:18" s="112" customFormat="1" ht="45">
      <c r="A44" s="122" t="s">
        <v>28</v>
      </c>
      <c r="B44" s="122" t="s">
        <v>29</v>
      </c>
      <c r="C44" s="120" t="s">
        <v>102</v>
      </c>
      <c r="D44" s="106" t="s">
        <v>17</v>
      </c>
      <c r="E44" s="121" t="s">
        <v>17</v>
      </c>
      <c r="F44" s="119" t="s">
        <v>240</v>
      </c>
      <c r="G44" s="106">
        <f t="shared" si="27"/>
        <v>0</v>
      </c>
      <c r="H44" s="14">
        <v>5030000</v>
      </c>
      <c r="I44" s="106">
        <f t="shared" si="28"/>
        <v>0</v>
      </c>
      <c r="J44" s="106"/>
      <c r="K44" s="106"/>
      <c r="L44" s="106">
        <v>0</v>
      </c>
      <c r="M44" s="106"/>
      <c r="N44" s="106"/>
      <c r="O44" s="106">
        <v>0</v>
      </c>
      <c r="P44" s="157"/>
      <c r="Q44" s="365"/>
    </row>
    <row r="45" spans="1:18" ht="45.75" thickBot="1">
      <c r="A45" s="45" t="s">
        <v>34</v>
      </c>
      <c r="B45" s="45" t="s">
        <v>112</v>
      </c>
      <c r="C45" s="42" t="s">
        <v>104</v>
      </c>
      <c r="D45" s="40" t="s">
        <v>91</v>
      </c>
      <c r="E45" s="47" t="s">
        <v>17</v>
      </c>
      <c r="F45" s="45" t="s">
        <v>241</v>
      </c>
      <c r="G45" s="48">
        <f>G44/G43</f>
        <v>0</v>
      </c>
      <c r="H45" s="48">
        <f t="shared" ref="H45:O45" si="29">H44/H43</f>
        <v>1</v>
      </c>
      <c r="I45" s="48">
        <f t="shared" si="29"/>
        <v>0</v>
      </c>
      <c r="J45" s="48"/>
      <c r="K45" s="48"/>
      <c r="L45" s="48">
        <f t="shared" si="29"/>
        <v>0</v>
      </c>
      <c r="M45" s="48"/>
      <c r="N45" s="48"/>
      <c r="O45" s="48">
        <f t="shared" si="29"/>
        <v>0</v>
      </c>
      <c r="P45" s="216"/>
      <c r="Q45" s="371"/>
    </row>
    <row r="46" spans="1:18" s="112" customFormat="1" ht="45">
      <c r="A46" s="142" t="s">
        <v>113</v>
      </c>
      <c r="B46" s="143" t="s">
        <v>114</v>
      </c>
      <c r="C46" s="144" t="s">
        <v>43</v>
      </c>
      <c r="D46" s="145" t="s">
        <v>17</v>
      </c>
      <c r="E46" s="146" t="s">
        <v>17</v>
      </c>
      <c r="F46" s="143" t="s">
        <v>18</v>
      </c>
      <c r="G46" s="145">
        <f t="shared" ref="G46:G47" si="30">I46+O46</f>
        <v>19888440</v>
      </c>
      <c r="H46" s="147">
        <v>5030000</v>
      </c>
      <c r="I46" s="145">
        <f t="shared" ref="I46:I47" si="31">J46+L46+M46+N46</f>
        <v>6031740</v>
      </c>
      <c r="J46" s="145">
        <f>0-0</f>
        <v>0</v>
      </c>
      <c r="K46" s="145">
        <f>0-0</f>
        <v>0</v>
      </c>
      <c r="L46" s="145">
        <v>6031740</v>
      </c>
      <c r="M46" s="145">
        <f>0-0</f>
        <v>0</v>
      </c>
      <c r="N46" s="145">
        <f>0-0</f>
        <v>0</v>
      </c>
      <c r="O46" s="145">
        <v>13856700</v>
      </c>
      <c r="P46" s="220"/>
      <c r="Q46" s="374" t="s">
        <v>266</v>
      </c>
    </row>
    <row r="47" spans="1:18" s="112" customFormat="1" ht="45">
      <c r="A47" s="122" t="s">
        <v>28</v>
      </c>
      <c r="B47" s="122" t="s">
        <v>29</v>
      </c>
      <c r="C47" s="120" t="s">
        <v>102</v>
      </c>
      <c r="D47" s="106" t="s">
        <v>17</v>
      </c>
      <c r="E47" s="121" t="s">
        <v>17</v>
      </c>
      <c r="F47" s="119" t="s">
        <v>240</v>
      </c>
      <c r="G47" s="106">
        <f t="shared" si="30"/>
        <v>0</v>
      </c>
      <c r="H47" s="14">
        <v>5030000</v>
      </c>
      <c r="I47" s="106">
        <f t="shared" si="31"/>
        <v>0</v>
      </c>
      <c r="J47" s="106"/>
      <c r="K47" s="106"/>
      <c r="L47" s="106">
        <v>0</v>
      </c>
      <c r="M47" s="106"/>
      <c r="N47" s="106"/>
      <c r="O47" s="106">
        <v>0</v>
      </c>
      <c r="P47" s="157"/>
      <c r="Q47" s="365"/>
      <c r="R47" s="126"/>
    </row>
    <row r="48" spans="1:18" ht="45.75" thickBot="1">
      <c r="A48" s="45" t="s">
        <v>34</v>
      </c>
      <c r="B48" s="45" t="s">
        <v>115</v>
      </c>
      <c r="C48" s="42" t="s">
        <v>104</v>
      </c>
      <c r="D48" s="40" t="s">
        <v>91</v>
      </c>
      <c r="E48" s="47" t="s">
        <v>17</v>
      </c>
      <c r="F48" s="45" t="s">
        <v>241</v>
      </c>
      <c r="G48" s="48">
        <f>G47/G46</f>
        <v>0</v>
      </c>
      <c r="H48" s="48">
        <f t="shared" ref="H48:O48" si="32">H47/H46</f>
        <v>1</v>
      </c>
      <c r="I48" s="48">
        <f t="shared" si="32"/>
        <v>0</v>
      </c>
      <c r="J48" s="48"/>
      <c r="K48" s="48"/>
      <c r="L48" s="48">
        <f t="shared" si="32"/>
        <v>0</v>
      </c>
      <c r="M48" s="48"/>
      <c r="N48" s="48"/>
      <c r="O48" s="48">
        <f t="shared" si="32"/>
        <v>0</v>
      </c>
      <c r="P48" s="216"/>
      <c r="Q48" s="371"/>
    </row>
    <row r="49" spans="1:17" s="112" customFormat="1" ht="50.25" customHeight="1">
      <c r="A49" s="142" t="s">
        <v>116</v>
      </c>
      <c r="B49" s="143" t="s">
        <v>117</v>
      </c>
      <c r="C49" s="144" t="s">
        <v>17</v>
      </c>
      <c r="D49" s="145" t="s">
        <v>17</v>
      </c>
      <c r="E49" s="146" t="s">
        <v>17</v>
      </c>
      <c r="F49" s="143" t="s">
        <v>18</v>
      </c>
      <c r="G49" s="145">
        <f t="shared" ref="G49:G50" si="33">I49+O49</f>
        <v>3760634</v>
      </c>
      <c r="H49" s="147">
        <v>5030000</v>
      </c>
      <c r="I49" s="145">
        <f t="shared" ref="I49:I50" si="34">J49+L49+M49+N49</f>
        <v>3760634</v>
      </c>
      <c r="J49" s="145">
        <f>0-0</f>
        <v>0</v>
      </c>
      <c r="K49" s="145">
        <f>0-0</f>
        <v>0</v>
      </c>
      <c r="L49" s="145">
        <v>3760634</v>
      </c>
      <c r="M49" s="145">
        <f>0-0</f>
        <v>0</v>
      </c>
      <c r="N49" s="145">
        <f>0-0</f>
        <v>0</v>
      </c>
      <c r="O49" s="145">
        <f>0-0</f>
        <v>0</v>
      </c>
      <c r="P49" s="220"/>
      <c r="Q49" s="374" t="s">
        <v>267</v>
      </c>
    </row>
    <row r="50" spans="1:17" s="112" customFormat="1" ht="22.5">
      <c r="A50" s="122" t="s">
        <v>28</v>
      </c>
      <c r="B50" s="122" t="s">
        <v>29</v>
      </c>
      <c r="C50" s="120" t="s">
        <v>17</v>
      </c>
      <c r="D50" s="106" t="s">
        <v>17</v>
      </c>
      <c r="E50" s="121" t="s">
        <v>17</v>
      </c>
      <c r="F50" s="119" t="s">
        <v>240</v>
      </c>
      <c r="G50" s="124">
        <f t="shared" si="33"/>
        <v>929705.47</v>
      </c>
      <c r="H50" s="127">
        <v>5030000</v>
      </c>
      <c r="I50" s="124">
        <f t="shared" si="34"/>
        <v>929705.47</v>
      </c>
      <c r="J50" s="124"/>
      <c r="K50" s="124"/>
      <c r="L50" s="124">
        <f>L53+901705.47</f>
        <v>929705.47</v>
      </c>
      <c r="M50" s="106"/>
      <c r="N50" s="106"/>
      <c r="O50" s="106">
        <v>0</v>
      </c>
      <c r="P50" s="157"/>
      <c r="Q50" s="365"/>
    </row>
    <row r="51" spans="1:17" ht="45">
      <c r="A51" s="9" t="s">
        <v>34</v>
      </c>
      <c r="B51" s="9" t="s">
        <v>115</v>
      </c>
      <c r="C51" s="6" t="s">
        <v>17</v>
      </c>
      <c r="D51" s="4" t="s">
        <v>17</v>
      </c>
      <c r="E51" s="5" t="s">
        <v>17</v>
      </c>
      <c r="F51" s="9" t="s">
        <v>241</v>
      </c>
      <c r="G51" s="16">
        <f>G50/G49</f>
        <v>0.24722040751639218</v>
      </c>
      <c r="H51" s="16">
        <f t="shared" ref="H51:L51" si="35">H50/H49</f>
        <v>1</v>
      </c>
      <c r="I51" s="16">
        <f t="shared" si="35"/>
        <v>0.24722040751639218</v>
      </c>
      <c r="J51" s="16"/>
      <c r="K51" s="16"/>
      <c r="L51" s="16">
        <f t="shared" si="35"/>
        <v>0.24722040751639218</v>
      </c>
      <c r="M51" s="16"/>
      <c r="N51" s="16"/>
      <c r="O51" s="16"/>
      <c r="P51" s="157"/>
      <c r="Q51" s="366"/>
    </row>
    <row r="52" spans="1:17" s="112" customFormat="1" ht="14.25">
      <c r="A52" s="141"/>
      <c r="B52" s="141"/>
      <c r="C52" s="107" t="s">
        <v>95</v>
      </c>
      <c r="D52" s="107" t="s">
        <v>17</v>
      </c>
      <c r="E52" s="123">
        <v>2010</v>
      </c>
      <c r="F52" s="120" t="s">
        <v>18</v>
      </c>
      <c r="G52" s="107">
        <f t="shared" ref="G52:G53" si="36">I52+O52</f>
        <v>28000</v>
      </c>
      <c r="H52" s="7">
        <v>5030000</v>
      </c>
      <c r="I52" s="107">
        <f t="shared" ref="I52:I53" si="37">J52+L52+M52+N52</f>
        <v>28000</v>
      </c>
      <c r="J52" s="107">
        <f>0-0</f>
        <v>0</v>
      </c>
      <c r="K52" s="107">
        <f>0-0</f>
        <v>0</v>
      </c>
      <c r="L52" s="107">
        <v>28000</v>
      </c>
      <c r="M52" s="107">
        <f>0-0</f>
        <v>0</v>
      </c>
      <c r="N52" s="107">
        <f>0-0</f>
        <v>0</v>
      </c>
      <c r="O52" s="107">
        <f>0-0</f>
        <v>0</v>
      </c>
      <c r="P52" s="158"/>
      <c r="Q52" s="365"/>
    </row>
    <row r="53" spans="1:17" s="112" customFormat="1" ht="14.25">
      <c r="A53" s="141"/>
      <c r="B53" s="141"/>
      <c r="C53" s="107" t="s">
        <v>17</v>
      </c>
      <c r="D53" s="107" t="s">
        <v>17</v>
      </c>
      <c r="E53" s="123">
        <v>2010</v>
      </c>
      <c r="F53" s="120" t="s">
        <v>240</v>
      </c>
      <c r="G53" s="107">
        <f t="shared" si="36"/>
        <v>28000</v>
      </c>
      <c r="H53" s="7">
        <v>5030000</v>
      </c>
      <c r="I53" s="107">
        <f t="shared" si="37"/>
        <v>28000</v>
      </c>
      <c r="J53" s="107"/>
      <c r="K53" s="107"/>
      <c r="L53" s="107">
        <v>28000</v>
      </c>
      <c r="M53" s="107"/>
      <c r="N53" s="107"/>
      <c r="O53" s="107"/>
      <c r="P53" s="158"/>
      <c r="Q53" s="365"/>
    </row>
    <row r="54" spans="1:17" thickBot="1">
      <c r="A54" s="39"/>
      <c r="B54" s="39"/>
      <c r="C54" s="40" t="s">
        <v>17</v>
      </c>
      <c r="D54" s="41" t="s">
        <v>17</v>
      </c>
      <c r="E54" s="140">
        <v>2010</v>
      </c>
      <c r="F54" s="42" t="s">
        <v>241</v>
      </c>
      <c r="G54" s="43">
        <f>G53/G52</f>
        <v>1</v>
      </c>
      <c r="H54" s="43">
        <f t="shared" ref="H54:L54" si="38">H53/H52</f>
        <v>1</v>
      </c>
      <c r="I54" s="43">
        <f t="shared" si="38"/>
        <v>1</v>
      </c>
      <c r="J54" s="43"/>
      <c r="K54" s="43"/>
      <c r="L54" s="43">
        <f t="shared" si="38"/>
        <v>1</v>
      </c>
      <c r="M54" s="43"/>
      <c r="N54" s="43"/>
      <c r="O54" s="43"/>
      <c r="P54" s="219"/>
      <c r="Q54" s="371"/>
    </row>
    <row r="55" spans="1:17" s="112" customFormat="1" ht="48" customHeight="1">
      <c r="A55" s="135" t="s">
        <v>118</v>
      </c>
      <c r="B55" s="136" t="s">
        <v>119</v>
      </c>
      <c r="C55" s="137" t="s">
        <v>43</v>
      </c>
      <c r="D55" s="138" t="s">
        <v>17</v>
      </c>
      <c r="E55" s="139" t="s">
        <v>17</v>
      </c>
      <c r="F55" s="136" t="s">
        <v>18</v>
      </c>
      <c r="G55" s="138">
        <f t="shared" ref="G55:G56" si="39">I55+O55</f>
        <v>6121537</v>
      </c>
      <c r="H55" s="36">
        <v>5030000</v>
      </c>
      <c r="I55" s="138">
        <f t="shared" ref="I55:I56" si="40">J55+L55+M55+N55</f>
        <v>1866857</v>
      </c>
      <c r="J55" s="138">
        <f>0-0</f>
        <v>0</v>
      </c>
      <c r="K55" s="138">
        <f>0-0</f>
        <v>0</v>
      </c>
      <c r="L55" s="138">
        <v>1866857</v>
      </c>
      <c r="M55" s="138">
        <f>0-0</f>
        <v>0</v>
      </c>
      <c r="N55" s="138">
        <f>0-0</f>
        <v>0</v>
      </c>
      <c r="O55" s="138">
        <v>4254680</v>
      </c>
      <c r="P55" s="217"/>
      <c r="Q55" s="365" t="s">
        <v>268</v>
      </c>
    </row>
    <row r="56" spans="1:17" s="112" customFormat="1" ht="45">
      <c r="A56" s="122" t="s">
        <v>28</v>
      </c>
      <c r="B56" s="122" t="s">
        <v>29</v>
      </c>
      <c r="C56" s="120" t="s">
        <v>102</v>
      </c>
      <c r="D56" s="106" t="s">
        <v>17</v>
      </c>
      <c r="E56" s="121" t="s">
        <v>17</v>
      </c>
      <c r="F56" s="119" t="s">
        <v>240</v>
      </c>
      <c r="G56" s="124">
        <f t="shared" si="39"/>
        <v>286464</v>
      </c>
      <c r="H56" s="14">
        <v>5030000</v>
      </c>
      <c r="I56" s="106">
        <f t="shared" si="40"/>
        <v>86369</v>
      </c>
      <c r="J56" s="106"/>
      <c r="K56" s="106"/>
      <c r="L56" s="106">
        <f>L59</f>
        <v>86369</v>
      </c>
      <c r="M56" s="106"/>
      <c r="N56" s="106"/>
      <c r="O56" s="124">
        <f>O59+17000+7400</f>
        <v>200095</v>
      </c>
      <c r="P56" s="157"/>
      <c r="Q56" s="365"/>
    </row>
    <row r="57" spans="1:17" ht="45">
      <c r="A57" s="128" t="s">
        <v>34</v>
      </c>
      <c r="B57" s="9" t="s">
        <v>120</v>
      </c>
      <c r="C57" s="6" t="s">
        <v>104</v>
      </c>
      <c r="D57" s="4" t="s">
        <v>91</v>
      </c>
      <c r="E57" s="5" t="s">
        <v>17</v>
      </c>
      <c r="F57" s="9" t="s">
        <v>241</v>
      </c>
      <c r="G57" s="129">
        <f>G56/G55</f>
        <v>4.6796090589667265E-2</v>
      </c>
      <c r="H57" s="16">
        <f t="shared" ref="H57:O57" si="41">H56/H55</f>
        <v>1</v>
      </c>
      <c r="I57" s="16">
        <f t="shared" si="41"/>
        <v>4.6264389827394385E-2</v>
      </c>
      <c r="J57" s="16"/>
      <c r="K57" s="16"/>
      <c r="L57" s="16">
        <f t="shared" si="41"/>
        <v>4.6264389827394385E-2</v>
      </c>
      <c r="M57" s="16"/>
      <c r="N57" s="16"/>
      <c r="O57" s="129">
        <f t="shared" si="41"/>
        <v>4.7029388814199893E-2</v>
      </c>
      <c r="P57" s="157"/>
      <c r="Q57" s="366"/>
    </row>
    <row r="58" spans="1:17" s="112" customFormat="1" ht="14.25">
      <c r="C58" s="107" t="s">
        <v>95</v>
      </c>
      <c r="D58" s="107" t="s">
        <v>17</v>
      </c>
      <c r="E58" s="123">
        <v>2010</v>
      </c>
      <c r="F58" s="120" t="s">
        <v>18</v>
      </c>
      <c r="G58" s="125">
        <f t="shared" ref="G58:G59" si="42">I58+O58</f>
        <v>266574</v>
      </c>
      <c r="H58" s="7">
        <v>5030000</v>
      </c>
      <c r="I58" s="107">
        <f t="shared" ref="I58:I59" si="43">J58+L58+M58+N58</f>
        <v>90879</v>
      </c>
      <c r="J58" s="107">
        <f>0-0</f>
        <v>0</v>
      </c>
      <c r="K58" s="107">
        <f>0-0</f>
        <v>0</v>
      </c>
      <c r="L58" s="107">
        <v>90879</v>
      </c>
      <c r="M58" s="107">
        <f>0-0</f>
        <v>0</v>
      </c>
      <c r="N58" s="107">
        <f>0-0</f>
        <v>0</v>
      </c>
      <c r="O58" s="125">
        <v>175695</v>
      </c>
      <c r="P58" s="158"/>
      <c r="Q58" s="365"/>
    </row>
    <row r="59" spans="1:17" s="112" customFormat="1" ht="14.25">
      <c r="C59" s="107" t="s">
        <v>17</v>
      </c>
      <c r="D59" s="107" t="s">
        <v>17</v>
      </c>
      <c r="E59" s="123">
        <v>2010</v>
      </c>
      <c r="F59" s="120" t="s">
        <v>240</v>
      </c>
      <c r="G59" s="125">
        <f t="shared" si="42"/>
        <v>262064</v>
      </c>
      <c r="H59" s="7">
        <v>5030000</v>
      </c>
      <c r="I59" s="107">
        <f t="shared" si="43"/>
        <v>86369</v>
      </c>
      <c r="J59" s="107"/>
      <c r="K59" s="107"/>
      <c r="L59" s="107">
        <v>86369</v>
      </c>
      <c r="M59" s="107"/>
      <c r="N59" s="107"/>
      <c r="O59" s="125">
        <v>175695</v>
      </c>
      <c r="P59" s="158"/>
      <c r="Q59" s="365"/>
    </row>
    <row r="60" spans="1:17" thickBot="1">
      <c r="A60" s="39"/>
      <c r="B60" s="39"/>
      <c r="C60" s="40" t="s">
        <v>17</v>
      </c>
      <c r="D60" s="41" t="s">
        <v>91</v>
      </c>
      <c r="E60" s="140">
        <v>2010</v>
      </c>
      <c r="F60" s="42" t="s">
        <v>241</v>
      </c>
      <c r="G60" s="43">
        <f>G59/G58</f>
        <v>0.98308162086325002</v>
      </c>
      <c r="H60" s="43">
        <f t="shared" ref="H60:O60" si="44">H59/H58</f>
        <v>1</v>
      </c>
      <c r="I60" s="43">
        <f t="shared" si="44"/>
        <v>0.95037357365287911</v>
      </c>
      <c r="J60" s="43"/>
      <c r="K60" s="43"/>
      <c r="L60" s="43">
        <f t="shared" si="44"/>
        <v>0.95037357365287911</v>
      </c>
      <c r="M60" s="43"/>
      <c r="N60" s="43"/>
      <c r="O60" s="148">
        <f t="shared" si="44"/>
        <v>1</v>
      </c>
      <c r="P60" s="218"/>
      <c r="Q60" s="367"/>
    </row>
    <row r="61" spans="1:17" s="112" customFormat="1" ht="93" customHeight="1">
      <c r="A61" s="135" t="s">
        <v>121</v>
      </c>
      <c r="B61" s="136" t="s">
        <v>122</v>
      </c>
      <c r="C61" s="137" t="s">
        <v>43</v>
      </c>
      <c r="D61" s="138" t="s">
        <v>17</v>
      </c>
      <c r="E61" s="139" t="s">
        <v>17</v>
      </c>
      <c r="F61" s="136" t="s">
        <v>18</v>
      </c>
      <c r="G61" s="138">
        <f t="shared" ref="G61:G62" si="45">I61+O61</f>
        <v>7893337</v>
      </c>
      <c r="H61" s="36">
        <v>5030000</v>
      </c>
      <c r="I61" s="138">
        <f t="shared" ref="I61:I62" si="46">J61+L61+M61+N61</f>
        <v>2438516</v>
      </c>
      <c r="J61" s="138">
        <v>31185</v>
      </c>
      <c r="K61" s="138">
        <v>31185</v>
      </c>
      <c r="L61" s="138">
        <v>2407331</v>
      </c>
      <c r="M61" s="138">
        <f>0-0</f>
        <v>0</v>
      </c>
      <c r="N61" s="138">
        <f>0-0</f>
        <v>0</v>
      </c>
      <c r="O61" s="138">
        <v>5454821</v>
      </c>
      <c r="P61" s="217">
        <v>31185</v>
      </c>
      <c r="Q61" s="364" t="s">
        <v>269</v>
      </c>
    </row>
    <row r="62" spans="1:17" s="112" customFormat="1" ht="45">
      <c r="A62" s="122" t="s">
        <v>28</v>
      </c>
      <c r="B62" s="122" t="s">
        <v>29</v>
      </c>
      <c r="C62" s="120" t="s">
        <v>102</v>
      </c>
      <c r="D62" s="106" t="s">
        <v>17</v>
      </c>
      <c r="E62" s="121" t="s">
        <v>17</v>
      </c>
      <c r="F62" s="119" t="s">
        <v>240</v>
      </c>
      <c r="G62" s="124">
        <f t="shared" si="45"/>
        <v>2260110.5</v>
      </c>
      <c r="H62" s="14">
        <v>5030000</v>
      </c>
      <c r="I62" s="106">
        <f t="shared" si="46"/>
        <v>457124.17</v>
      </c>
      <c r="J62" s="106">
        <v>31185</v>
      </c>
      <c r="K62" s="106">
        <v>0</v>
      </c>
      <c r="L62" s="106">
        <f>L65+7815</f>
        <v>425939.17</v>
      </c>
      <c r="M62" s="106"/>
      <c r="N62" s="106"/>
      <c r="O62" s="124">
        <v>1802986.33</v>
      </c>
      <c r="P62" s="157">
        <v>31185</v>
      </c>
      <c r="Q62" s="365"/>
    </row>
    <row r="63" spans="1:17" ht="45">
      <c r="A63" s="128" t="s">
        <v>34</v>
      </c>
      <c r="B63" s="9" t="s">
        <v>123</v>
      </c>
      <c r="C63" s="6" t="s">
        <v>104</v>
      </c>
      <c r="D63" s="4" t="s">
        <v>91</v>
      </c>
      <c r="E63" s="5" t="s">
        <v>17</v>
      </c>
      <c r="F63" s="9" t="s">
        <v>241</v>
      </c>
      <c r="G63" s="16">
        <f>G62/G61</f>
        <v>0.28633143371428332</v>
      </c>
      <c r="H63" s="16">
        <f t="shared" ref="H63:O63" si="47">H62/H61</f>
        <v>1</v>
      </c>
      <c r="I63" s="16">
        <f t="shared" si="47"/>
        <v>0.18745998385903556</v>
      </c>
      <c r="J63" s="16">
        <f t="shared" si="47"/>
        <v>1</v>
      </c>
      <c r="K63" s="16">
        <f t="shared" si="47"/>
        <v>0</v>
      </c>
      <c r="L63" s="16">
        <f t="shared" si="47"/>
        <v>0.1769341939268011</v>
      </c>
      <c r="M63" s="16"/>
      <c r="N63" s="16"/>
      <c r="O63" s="16">
        <f t="shared" si="47"/>
        <v>0.33053079651926254</v>
      </c>
      <c r="P63" s="157"/>
      <c r="Q63" s="366"/>
    </row>
    <row r="64" spans="1:17" s="112" customFormat="1" ht="14.25">
      <c r="C64" s="107" t="s">
        <v>95</v>
      </c>
      <c r="D64" s="107" t="s">
        <v>17</v>
      </c>
      <c r="E64" s="123">
        <v>2010</v>
      </c>
      <c r="F64" s="120" t="s">
        <v>18</v>
      </c>
      <c r="G64" s="107">
        <f t="shared" ref="G64:G65" si="48">I64+O64</f>
        <v>5157848</v>
      </c>
      <c r="H64" s="7">
        <v>5030000</v>
      </c>
      <c r="I64" s="107">
        <f t="shared" ref="I64:I65" si="49">J64+L64+M64+N64</f>
        <v>1614396</v>
      </c>
      <c r="J64" s="107">
        <f>0-0</f>
        <v>0</v>
      </c>
      <c r="K64" s="107">
        <f>0-0</f>
        <v>0</v>
      </c>
      <c r="L64" s="107">
        <v>1614396</v>
      </c>
      <c r="M64" s="107">
        <f>0-0</f>
        <v>0</v>
      </c>
      <c r="N64" s="107">
        <f>0-0</f>
        <v>0</v>
      </c>
      <c r="O64" s="107">
        <v>3543452</v>
      </c>
      <c r="P64" s="158">
        <v>31185</v>
      </c>
      <c r="Q64" s="365"/>
    </row>
    <row r="65" spans="1:17" s="112" customFormat="1" ht="14.25">
      <c r="C65" s="107" t="s">
        <v>17</v>
      </c>
      <c r="D65" s="107" t="s">
        <v>17</v>
      </c>
      <c r="E65" s="123">
        <v>2010</v>
      </c>
      <c r="F65" s="120" t="s">
        <v>240</v>
      </c>
      <c r="G65" s="107">
        <f t="shared" si="48"/>
        <v>1903749.5</v>
      </c>
      <c r="H65" s="7">
        <v>5030000</v>
      </c>
      <c r="I65" s="107">
        <f t="shared" si="49"/>
        <v>418124.17</v>
      </c>
      <c r="J65" s="107"/>
      <c r="K65" s="107"/>
      <c r="L65" s="107">
        <v>418124.17</v>
      </c>
      <c r="M65" s="107"/>
      <c r="N65" s="107"/>
      <c r="O65" s="125">
        <v>1485625.33</v>
      </c>
      <c r="P65" s="158">
        <v>31185</v>
      </c>
      <c r="Q65" s="365"/>
    </row>
    <row r="66" spans="1:17" thickBot="1">
      <c r="A66" s="39"/>
      <c r="B66" s="39"/>
      <c r="C66" s="40" t="s">
        <v>17</v>
      </c>
      <c r="D66" s="41" t="s">
        <v>91</v>
      </c>
      <c r="E66" s="140">
        <v>2010</v>
      </c>
      <c r="F66" s="42" t="s">
        <v>241</v>
      </c>
      <c r="G66" s="43">
        <f>G65/G64</f>
        <v>0.36909763529285855</v>
      </c>
      <c r="H66" s="43">
        <f t="shared" ref="H66:O66" si="50">H65/H64</f>
        <v>1</v>
      </c>
      <c r="I66" s="43">
        <f t="shared" si="50"/>
        <v>0.25899727823904417</v>
      </c>
      <c r="J66" s="43"/>
      <c r="K66" s="43"/>
      <c r="L66" s="43">
        <f t="shared" si="50"/>
        <v>0.25899727823904417</v>
      </c>
      <c r="M66" s="43"/>
      <c r="N66" s="43"/>
      <c r="O66" s="43">
        <f t="shared" si="50"/>
        <v>0.41925933524709807</v>
      </c>
      <c r="P66" s="218"/>
      <c r="Q66" s="367"/>
    </row>
    <row r="67" spans="1:17" s="112" customFormat="1" ht="76.5" customHeight="1">
      <c r="A67" s="135" t="s">
        <v>124</v>
      </c>
      <c r="B67" s="136" t="s">
        <v>125</v>
      </c>
      <c r="C67" s="137" t="s">
        <v>17</v>
      </c>
      <c r="D67" s="138" t="s">
        <v>17</v>
      </c>
      <c r="E67" s="139" t="s">
        <v>17</v>
      </c>
      <c r="F67" s="136" t="s">
        <v>18</v>
      </c>
      <c r="G67" s="138">
        <f t="shared" ref="G67:G68" si="51">I67+O67</f>
        <v>4818261</v>
      </c>
      <c r="H67" s="36">
        <v>5030000</v>
      </c>
      <c r="I67" s="138">
        <f t="shared" ref="I67:I68" si="52">J67+L67+M67+N67</f>
        <v>4818261</v>
      </c>
      <c r="J67" s="138">
        <f>0-0</f>
        <v>0</v>
      </c>
      <c r="K67" s="138">
        <f>0-0</f>
        <v>0</v>
      </c>
      <c r="L67" s="138">
        <v>4818261</v>
      </c>
      <c r="M67" s="138">
        <f>0-0</f>
        <v>0</v>
      </c>
      <c r="N67" s="138">
        <f>0-0</f>
        <v>0</v>
      </c>
      <c r="O67" s="138">
        <f>0-0</f>
        <v>0</v>
      </c>
      <c r="P67" s="217"/>
      <c r="Q67" s="375" t="s">
        <v>270</v>
      </c>
    </row>
    <row r="68" spans="1:17" s="112" customFormat="1" ht="46.5" customHeight="1">
      <c r="A68" s="122" t="s">
        <v>28</v>
      </c>
      <c r="B68" s="122" t="s">
        <v>29</v>
      </c>
      <c r="C68" s="120" t="s">
        <v>17</v>
      </c>
      <c r="D68" s="106" t="s">
        <v>17</v>
      </c>
      <c r="E68" s="121" t="s">
        <v>17</v>
      </c>
      <c r="F68" s="119" t="s">
        <v>240</v>
      </c>
      <c r="G68" s="124">
        <f t="shared" si="51"/>
        <v>5583409.7000000002</v>
      </c>
      <c r="H68" s="127">
        <v>5030000</v>
      </c>
      <c r="I68" s="124">
        <f t="shared" si="52"/>
        <v>5582598.9900000002</v>
      </c>
      <c r="J68" s="124"/>
      <c r="K68" s="124"/>
      <c r="L68" s="124">
        <v>5582598.9900000002</v>
      </c>
      <c r="M68" s="106"/>
      <c r="N68" s="106"/>
      <c r="O68" s="106">
        <v>810.71</v>
      </c>
      <c r="P68" s="157"/>
      <c r="Q68" s="376"/>
    </row>
    <row r="69" spans="1:17" ht="45">
      <c r="A69" s="128" t="s">
        <v>34</v>
      </c>
      <c r="B69" s="9" t="s">
        <v>126</v>
      </c>
      <c r="C69" s="6" t="s">
        <v>17</v>
      </c>
      <c r="D69" s="4" t="s">
        <v>17</v>
      </c>
      <c r="E69" s="5" t="s">
        <v>17</v>
      </c>
      <c r="F69" s="9" t="s">
        <v>241</v>
      </c>
      <c r="G69" s="16">
        <f>G68/G67</f>
        <v>1.1588018374264075</v>
      </c>
      <c r="H69" s="16">
        <f t="shared" ref="H69:L69" si="53">H68/H67</f>
        <v>1</v>
      </c>
      <c r="I69" s="16">
        <f t="shared" si="53"/>
        <v>1.1586335796255123</v>
      </c>
      <c r="J69" s="16"/>
      <c r="K69" s="16"/>
      <c r="L69" s="16">
        <f t="shared" si="53"/>
        <v>1.1586335796255123</v>
      </c>
      <c r="M69" s="16"/>
      <c r="N69" s="16"/>
      <c r="O69" s="16"/>
      <c r="P69" s="157"/>
      <c r="Q69" s="377"/>
    </row>
    <row r="70" spans="1:17" s="112" customFormat="1" ht="14.25">
      <c r="A70" s="141"/>
      <c r="B70" s="141"/>
      <c r="C70" s="107" t="s">
        <v>95</v>
      </c>
      <c r="D70" s="107" t="s">
        <v>17</v>
      </c>
      <c r="E70" s="123">
        <v>2010</v>
      </c>
      <c r="F70" s="120" t="s">
        <v>18</v>
      </c>
      <c r="G70" s="107">
        <f t="shared" ref="G70:G71" si="54">I70+O70</f>
        <v>152732</v>
      </c>
      <c r="H70" s="7">
        <v>5030000</v>
      </c>
      <c r="I70" s="107">
        <f t="shared" ref="I70:I71" si="55">J70+L70+M70+N70</f>
        <v>152732</v>
      </c>
      <c r="J70" s="107">
        <f>0-0</f>
        <v>0</v>
      </c>
      <c r="K70" s="107">
        <f>0-0</f>
        <v>0</v>
      </c>
      <c r="L70" s="107">
        <v>152732</v>
      </c>
      <c r="M70" s="107">
        <f>0-0</f>
        <v>0</v>
      </c>
      <c r="N70" s="107">
        <f>0-0</f>
        <v>0</v>
      </c>
      <c r="O70" s="107">
        <f>0-0</f>
        <v>0</v>
      </c>
      <c r="P70" s="158"/>
      <c r="Q70" s="376"/>
    </row>
    <row r="71" spans="1:17" s="112" customFormat="1" ht="14.25">
      <c r="A71" s="141"/>
      <c r="B71" s="141"/>
      <c r="C71" s="107" t="s">
        <v>17</v>
      </c>
      <c r="D71" s="107" t="s">
        <v>17</v>
      </c>
      <c r="E71" s="123">
        <v>2010</v>
      </c>
      <c r="F71" s="120" t="s">
        <v>240</v>
      </c>
      <c r="G71" s="107">
        <f t="shared" si="54"/>
        <v>152731.21</v>
      </c>
      <c r="H71" s="7">
        <v>5030000</v>
      </c>
      <c r="I71" s="107">
        <f t="shared" si="55"/>
        <v>152731.21</v>
      </c>
      <c r="J71" s="107"/>
      <c r="K71" s="107"/>
      <c r="L71" s="107">
        <v>152731.21</v>
      </c>
      <c r="M71" s="107"/>
      <c r="N71" s="107"/>
      <c r="O71" s="107"/>
      <c r="P71" s="158"/>
      <c r="Q71" s="376"/>
    </row>
    <row r="72" spans="1:17" thickBot="1">
      <c r="A72" s="39"/>
      <c r="B72" s="39"/>
      <c r="C72" s="40" t="s">
        <v>17</v>
      </c>
      <c r="D72" s="41" t="s">
        <v>17</v>
      </c>
      <c r="E72" s="140">
        <v>2010</v>
      </c>
      <c r="F72" s="42" t="s">
        <v>241</v>
      </c>
      <c r="G72" s="43">
        <f>G71/G70</f>
        <v>0.99999482754105229</v>
      </c>
      <c r="H72" s="43">
        <f t="shared" ref="H72:L72" si="56">H71/H70</f>
        <v>1</v>
      </c>
      <c r="I72" s="43">
        <f t="shared" si="56"/>
        <v>0.99999482754105229</v>
      </c>
      <c r="J72" s="43"/>
      <c r="K72" s="43"/>
      <c r="L72" s="43">
        <f t="shared" si="56"/>
        <v>0.99999482754105229</v>
      </c>
      <c r="M72" s="43"/>
      <c r="N72" s="43"/>
      <c r="O72" s="43"/>
      <c r="P72" s="219"/>
      <c r="Q72" s="378"/>
    </row>
    <row r="73" spans="1:17" s="112" customFormat="1" ht="66.75" customHeight="1">
      <c r="A73" s="142" t="s">
        <v>127</v>
      </c>
      <c r="B73" s="143" t="s">
        <v>128</v>
      </c>
      <c r="C73" s="144" t="s">
        <v>17</v>
      </c>
      <c r="D73" s="145" t="s">
        <v>17</v>
      </c>
      <c r="E73" s="146" t="s">
        <v>17</v>
      </c>
      <c r="F73" s="143" t="s">
        <v>18</v>
      </c>
      <c r="G73" s="145">
        <f t="shared" ref="G73:G74" si="57">I73+O73</f>
        <v>4000000</v>
      </c>
      <c r="H73" s="147">
        <v>5030000</v>
      </c>
      <c r="I73" s="145">
        <f t="shared" ref="I73:I74" si="58">J73+L73+M73+N73</f>
        <v>4000000</v>
      </c>
      <c r="J73" s="145">
        <f>0-0</f>
        <v>0</v>
      </c>
      <c r="K73" s="145">
        <f>0-0</f>
        <v>0</v>
      </c>
      <c r="L73" s="145">
        <v>4000000</v>
      </c>
      <c r="M73" s="145">
        <f t="shared" ref="M73:O73" si="59">0-0</f>
        <v>0</v>
      </c>
      <c r="N73" s="145">
        <f t="shared" si="59"/>
        <v>0</v>
      </c>
      <c r="O73" s="145">
        <f t="shared" si="59"/>
        <v>0</v>
      </c>
      <c r="P73" s="220"/>
      <c r="Q73" s="374" t="s">
        <v>271</v>
      </c>
    </row>
    <row r="74" spans="1:17" s="112" customFormat="1" ht="22.5">
      <c r="A74" s="122" t="s">
        <v>28</v>
      </c>
      <c r="B74" s="122" t="s">
        <v>29</v>
      </c>
      <c r="C74" s="120" t="s">
        <v>17</v>
      </c>
      <c r="D74" s="106" t="s">
        <v>17</v>
      </c>
      <c r="E74" s="121" t="s">
        <v>17</v>
      </c>
      <c r="F74" s="119" t="s">
        <v>240</v>
      </c>
      <c r="G74" s="106">
        <f t="shared" si="57"/>
        <v>16000</v>
      </c>
      <c r="H74" s="14">
        <v>5030000</v>
      </c>
      <c r="I74" s="106">
        <f t="shared" si="58"/>
        <v>16000</v>
      </c>
      <c r="J74" s="106"/>
      <c r="K74" s="106"/>
      <c r="L74" s="106">
        <v>16000</v>
      </c>
      <c r="M74" s="106"/>
      <c r="N74" s="106"/>
      <c r="O74" s="106">
        <v>0</v>
      </c>
      <c r="P74" s="157"/>
      <c r="Q74" s="365"/>
    </row>
    <row r="75" spans="1:17" ht="45">
      <c r="A75" s="9" t="s">
        <v>34</v>
      </c>
      <c r="B75" s="9" t="s">
        <v>126</v>
      </c>
      <c r="C75" s="6" t="s">
        <v>17</v>
      </c>
      <c r="D75" s="4" t="s">
        <v>17</v>
      </c>
      <c r="E75" s="5" t="s">
        <v>17</v>
      </c>
      <c r="F75" s="9" t="s">
        <v>241</v>
      </c>
      <c r="G75" s="16">
        <f>G74/G73</f>
        <v>4.0000000000000001E-3</v>
      </c>
      <c r="H75" s="16">
        <f t="shared" ref="H75:L75" si="60">H74/H73</f>
        <v>1</v>
      </c>
      <c r="I75" s="16">
        <f t="shared" si="60"/>
        <v>4.0000000000000001E-3</v>
      </c>
      <c r="J75" s="16"/>
      <c r="K75" s="16"/>
      <c r="L75" s="16">
        <f t="shared" si="60"/>
        <v>4.0000000000000001E-3</v>
      </c>
      <c r="M75" s="16"/>
      <c r="N75" s="16"/>
      <c r="O75" s="16"/>
      <c r="P75" s="157"/>
      <c r="Q75" s="366"/>
    </row>
    <row r="76" spans="1:17" s="112" customFormat="1" ht="14.25">
      <c r="A76" s="141"/>
      <c r="B76" s="141"/>
      <c r="C76" s="107" t="s">
        <v>95</v>
      </c>
      <c r="D76" s="107" t="s">
        <v>17</v>
      </c>
      <c r="E76" s="123">
        <v>2010</v>
      </c>
      <c r="F76" s="120" t="s">
        <v>18</v>
      </c>
      <c r="G76" s="107">
        <f t="shared" ref="G76:G77" si="61">I76+O76</f>
        <v>16000</v>
      </c>
      <c r="H76" s="7">
        <v>5030000</v>
      </c>
      <c r="I76" s="107">
        <f t="shared" ref="I76:I77" si="62">J76+L76+M76+N76</f>
        <v>16000</v>
      </c>
      <c r="J76" s="107">
        <f>0-0</f>
        <v>0</v>
      </c>
      <c r="K76" s="107">
        <f>0-0</f>
        <v>0</v>
      </c>
      <c r="L76" s="107">
        <v>16000</v>
      </c>
      <c r="M76" s="107">
        <f t="shared" ref="M76:O76" si="63">0-0</f>
        <v>0</v>
      </c>
      <c r="N76" s="107">
        <f t="shared" si="63"/>
        <v>0</v>
      </c>
      <c r="O76" s="107">
        <f t="shared" si="63"/>
        <v>0</v>
      </c>
      <c r="P76" s="158"/>
      <c r="Q76" s="365"/>
    </row>
    <row r="77" spans="1:17" s="112" customFormat="1" ht="14.25">
      <c r="A77" s="141"/>
      <c r="B77" s="141"/>
      <c r="C77" s="107" t="s">
        <v>17</v>
      </c>
      <c r="D77" s="107" t="s">
        <v>17</v>
      </c>
      <c r="E77" s="123">
        <v>2010</v>
      </c>
      <c r="F77" s="120" t="s">
        <v>240</v>
      </c>
      <c r="G77" s="107">
        <f t="shared" si="61"/>
        <v>16000</v>
      </c>
      <c r="H77" s="7">
        <v>5030000</v>
      </c>
      <c r="I77" s="107">
        <f t="shared" si="62"/>
        <v>16000</v>
      </c>
      <c r="J77" s="107"/>
      <c r="K77" s="107"/>
      <c r="L77" s="107">
        <v>16000</v>
      </c>
      <c r="M77" s="107"/>
      <c r="N77" s="107"/>
      <c r="O77" s="107"/>
      <c r="P77" s="158"/>
      <c r="Q77" s="365"/>
    </row>
    <row r="78" spans="1:17" thickBot="1">
      <c r="A78" s="39"/>
      <c r="B78" s="39"/>
      <c r="C78" s="40" t="s">
        <v>17</v>
      </c>
      <c r="D78" s="41" t="s">
        <v>17</v>
      </c>
      <c r="E78" s="140">
        <v>2010</v>
      </c>
      <c r="F78" s="42" t="s">
        <v>241</v>
      </c>
      <c r="G78" s="43">
        <f>G77/G76</f>
        <v>1</v>
      </c>
      <c r="H78" s="43">
        <f t="shared" ref="H78:L78" si="64">H77/H76</f>
        <v>1</v>
      </c>
      <c r="I78" s="43">
        <f t="shared" si="64"/>
        <v>1</v>
      </c>
      <c r="J78" s="43"/>
      <c r="K78" s="43"/>
      <c r="L78" s="43">
        <f t="shared" si="64"/>
        <v>1</v>
      </c>
      <c r="M78" s="43"/>
      <c r="N78" s="43"/>
      <c r="O78" s="43"/>
      <c r="P78" s="219"/>
      <c r="Q78" s="371"/>
    </row>
    <row r="79" spans="1:17" s="112" customFormat="1" ht="48.75" customHeight="1">
      <c r="A79" s="135" t="s">
        <v>129</v>
      </c>
      <c r="B79" s="136" t="s">
        <v>130</v>
      </c>
      <c r="C79" s="137" t="s">
        <v>43</v>
      </c>
      <c r="D79" s="138" t="s">
        <v>17</v>
      </c>
      <c r="E79" s="139" t="s">
        <v>17</v>
      </c>
      <c r="F79" s="136" t="s">
        <v>18</v>
      </c>
      <c r="G79" s="138">
        <f t="shared" ref="G79:G80" si="65">I79+O79</f>
        <v>16151906</v>
      </c>
      <c r="H79" s="36">
        <v>5030000</v>
      </c>
      <c r="I79" s="138">
        <f t="shared" ref="I79:I80" si="66">J79+L79+M79+N79</f>
        <v>10237502</v>
      </c>
      <c r="J79" s="138">
        <f>0-0</f>
        <v>0</v>
      </c>
      <c r="K79" s="138">
        <f>0-0</f>
        <v>0</v>
      </c>
      <c r="L79" s="138">
        <v>10237502</v>
      </c>
      <c r="M79" s="138">
        <f>0-0</f>
        <v>0</v>
      </c>
      <c r="N79" s="138">
        <f>0-0</f>
        <v>0</v>
      </c>
      <c r="O79" s="138">
        <v>5914404</v>
      </c>
      <c r="P79" s="217"/>
      <c r="Q79" s="365" t="s">
        <v>272</v>
      </c>
    </row>
    <row r="80" spans="1:17" s="112" customFormat="1" ht="57" customHeight="1">
      <c r="A80" s="122" t="s">
        <v>28</v>
      </c>
      <c r="B80" s="122" t="s">
        <v>29</v>
      </c>
      <c r="C80" s="120" t="s">
        <v>102</v>
      </c>
      <c r="D80" s="106" t="s">
        <v>17</v>
      </c>
      <c r="E80" s="121" t="s">
        <v>17</v>
      </c>
      <c r="F80" s="119" t="s">
        <v>240</v>
      </c>
      <c r="G80" s="124">
        <f t="shared" si="65"/>
        <v>16151905.710000001</v>
      </c>
      <c r="H80" s="14">
        <v>5030000</v>
      </c>
      <c r="I80" s="106">
        <f t="shared" si="66"/>
        <v>10237501.710000001</v>
      </c>
      <c r="J80" s="106"/>
      <c r="K80" s="106"/>
      <c r="L80" s="106">
        <v>10237501.710000001</v>
      </c>
      <c r="M80" s="106"/>
      <c r="N80" s="106"/>
      <c r="O80" s="124">
        <v>5914404</v>
      </c>
      <c r="P80" s="157"/>
      <c r="Q80" s="365"/>
    </row>
    <row r="81" spans="1:17" ht="45">
      <c r="A81" s="128" t="s">
        <v>34</v>
      </c>
      <c r="B81" s="9" t="s">
        <v>131</v>
      </c>
      <c r="C81" s="6" t="s">
        <v>104</v>
      </c>
      <c r="D81" s="4" t="s">
        <v>91</v>
      </c>
      <c r="E81" s="5" t="s">
        <v>17</v>
      </c>
      <c r="F81" s="9" t="s">
        <v>241</v>
      </c>
      <c r="G81" s="16">
        <f>G80/G79</f>
        <v>0.9999999820454627</v>
      </c>
      <c r="H81" s="16">
        <f t="shared" ref="H81:O81" si="67">H80/H79</f>
        <v>1</v>
      </c>
      <c r="I81" s="16">
        <f t="shared" si="67"/>
        <v>0.99999997167277732</v>
      </c>
      <c r="J81" s="16"/>
      <c r="K81" s="16"/>
      <c r="L81" s="16">
        <f t="shared" si="67"/>
        <v>0.99999997167277732</v>
      </c>
      <c r="M81" s="16"/>
      <c r="N81" s="16"/>
      <c r="O81" s="16">
        <f t="shared" si="67"/>
        <v>1</v>
      </c>
      <c r="P81" s="157"/>
      <c r="Q81" s="366"/>
    </row>
    <row r="82" spans="1:17" s="112" customFormat="1" ht="14.25">
      <c r="C82" s="107" t="s">
        <v>95</v>
      </c>
      <c r="D82" s="107" t="s">
        <v>17</v>
      </c>
      <c r="E82" s="123">
        <v>2010</v>
      </c>
      <c r="F82" s="120" t="s">
        <v>18</v>
      </c>
      <c r="G82" s="107">
        <f>I82+O82</f>
        <v>5815514</v>
      </c>
      <c r="H82" s="7">
        <v>5815514</v>
      </c>
      <c r="I82" s="107">
        <f>J82+L82+M82+N82</f>
        <v>5815514</v>
      </c>
      <c r="J82" s="107">
        <f>0-0</f>
        <v>0</v>
      </c>
      <c r="K82" s="107">
        <f>0-0</f>
        <v>0</v>
      </c>
      <c r="L82" s="107">
        <v>5815514</v>
      </c>
      <c r="M82" s="107">
        <f>0-0</f>
        <v>0</v>
      </c>
      <c r="N82" s="107">
        <f>0-0</f>
        <v>0</v>
      </c>
      <c r="O82" s="107">
        <f>0-0</f>
        <v>0</v>
      </c>
      <c r="P82" s="158"/>
      <c r="Q82" s="365"/>
    </row>
    <row r="83" spans="1:17" s="112" customFormat="1" ht="14.25">
      <c r="C83" s="107" t="s">
        <v>17</v>
      </c>
      <c r="D83" s="107" t="s">
        <v>17</v>
      </c>
      <c r="E83" s="123">
        <v>2010</v>
      </c>
      <c r="F83" s="120" t="s">
        <v>240</v>
      </c>
      <c r="G83" s="107">
        <f>I83+O83</f>
        <v>5815513.3200000003</v>
      </c>
      <c r="H83" s="7">
        <v>5815515</v>
      </c>
      <c r="I83" s="107">
        <f>J83+L83+M83+N83</f>
        <v>5815513.3200000003</v>
      </c>
      <c r="J83" s="107"/>
      <c r="K83" s="107"/>
      <c r="L83" s="107">
        <v>5815513.3200000003</v>
      </c>
      <c r="M83" s="107"/>
      <c r="N83" s="107"/>
      <c r="O83" s="107"/>
      <c r="P83" s="158"/>
      <c r="Q83" s="365"/>
    </row>
    <row r="84" spans="1:17" thickBot="1">
      <c r="A84" s="39"/>
      <c r="B84" s="39"/>
      <c r="C84" s="40" t="s">
        <v>17</v>
      </c>
      <c r="D84" s="41" t="s">
        <v>91</v>
      </c>
      <c r="E84" s="140">
        <v>2010</v>
      </c>
      <c r="F84" s="42" t="s">
        <v>241</v>
      </c>
      <c r="G84" s="43">
        <f>G83/G82</f>
        <v>0.99999988307138465</v>
      </c>
      <c r="H84" s="43">
        <f t="shared" ref="H84:L84" si="68">H83/H82</f>
        <v>1.0000001719538463</v>
      </c>
      <c r="I84" s="43">
        <f t="shared" si="68"/>
        <v>0.99999988307138465</v>
      </c>
      <c r="J84" s="43"/>
      <c r="K84" s="43"/>
      <c r="L84" s="43">
        <f t="shared" si="68"/>
        <v>0.99999988307138465</v>
      </c>
      <c r="M84" s="43"/>
      <c r="N84" s="43"/>
      <c r="O84" s="43"/>
      <c r="P84" s="218"/>
      <c r="Q84" s="367"/>
    </row>
    <row r="85" spans="1:17" s="112" customFormat="1" ht="78.75">
      <c r="A85" s="135" t="s">
        <v>132</v>
      </c>
      <c r="B85" s="136" t="s">
        <v>133</v>
      </c>
      <c r="C85" s="137" t="s">
        <v>43</v>
      </c>
      <c r="D85" s="138" t="s">
        <v>17</v>
      </c>
      <c r="E85" s="139" t="s">
        <v>17</v>
      </c>
      <c r="F85" s="136" t="s">
        <v>18</v>
      </c>
      <c r="G85" s="138">
        <f>I85+O85</f>
        <v>6982800</v>
      </c>
      <c r="H85" s="36">
        <v>6982800</v>
      </c>
      <c r="I85" s="138">
        <f>J85+L85+M85+N85</f>
        <v>1990098</v>
      </c>
      <c r="J85" s="138">
        <f>0-0</f>
        <v>0</v>
      </c>
      <c r="K85" s="138">
        <f>0-0</f>
        <v>0</v>
      </c>
      <c r="L85" s="138">
        <v>1990098</v>
      </c>
      <c r="M85" s="138">
        <f>0-0</f>
        <v>0</v>
      </c>
      <c r="N85" s="138">
        <f>0-0</f>
        <v>0</v>
      </c>
      <c r="O85" s="138">
        <v>4992702</v>
      </c>
      <c r="P85" s="217"/>
      <c r="Q85" s="364" t="s">
        <v>273</v>
      </c>
    </row>
    <row r="86" spans="1:17" s="112" customFormat="1" ht="45">
      <c r="A86" s="122" t="s">
        <v>28</v>
      </c>
      <c r="B86" s="122" t="s">
        <v>29</v>
      </c>
      <c r="C86" s="120" t="s">
        <v>102</v>
      </c>
      <c r="D86" s="106" t="s">
        <v>17</v>
      </c>
      <c r="E86" s="121" t="s">
        <v>17</v>
      </c>
      <c r="F86" s="119" t="s">
        <v>240</v>
      </c>
      <c r="G86" s="106">
        <f>I86+O86</f>
        <v>0</v>
      </c>
      <c r="H86" s="14">
        <v>6982801</v>
      </c>
      <c r="I86" s="106">
        <f>J86+L86+M86+N86</f>
        <v>0</v>
      </c>
      <c r="J86" s="106"/>
      <c r="K86" s="106"/>
      <c r="L86" s="106">
        <v>0</v>
      </c>
      <c r="M86" s="106"/>
      <c r="N86" s="106"/>
      <c r="O86" s="106">
        <v>0</v>
      </c>
      <c r="P86" s="157"/>
      <c r="Q86" s="365"/>
    </row>
    <row r="87" spans="1:17" ht="45.75" thickBot="1">
      <c r="A87" s="149" t="s">
        <v>34</v>
      </c>
      <c r="B87" s="45" t="s">
        <v>134</v>
      </c>
      <c r="C87" s="42" t="s">
        <v>104</v>
      </c>
      <c r="D87" s="40" t="s">
        <v>47</v>
      </c>
      <c r="E87" s="47" t="s">
        <v>17</v>
      </c>
      <c r="F87" s="45" t="s">
        <v>241</v>
      </c>
      <c r="G87" s="48">
        <f>G86/G85</f>
        <v>0</v>
      </c>
      <c r="H87" s="48">
        <f t="shared" ref="H87:O87" si="69">H86/H85</f>
        <v>1.000000143209028</v>
      </c>
      <c r="I87" s="48">
        <f t="shared" si="69"/>
        <v>0</v>
      </c>
      <c r="J87" s="48"/>
      <c r="K87" s="48"/>
      <c r="L87" s="48">
        <f t="shared" si="69"/>
        <v>0</v>
      </c>
      <c r="M87" s="48"/>
      <c r="N87" s="48"/>
      <c r="O87" s="48">
        <f t="shared" si="69"/>
        <v>0</v>
      </c>
      <c r="P87" s="216"/>
      <c r="Q87" s="371"/>
    </row>
    <row r="88" spans="1:17" s="112" customFormat="1" ht="67.5" customHeight="1">
      <c r="A88" s="135" t="s">
        <v>135</v>
      </c>
      <c r="B88" s="136" t="s">
        <v>136</v>
      </c>
      <c r="C88" s="137" t="s">
        <v>17</v>
      </c>
      <c r="D88" s="138" t="s">
        <v>17</v>
      </c>
      <c r="E88" s="139" t="s">
        <v>17</v>
      </c>
      <c r="F88" s="136" t="s">
        <v>18</v>
      </c>
      <c r="G88" s="138">
        <f>I88+O88</f>
        <v>2451411.13</v>
      </c>
      <c r="H88" s="36">
        <v>6982800</v>
      </c>
      <c r="I88" s="138">
        <f>J88+L88+M88+N88</f>
        <v>2290698</v>
      </c>
      <c r="J88" s="138">
        <f>0-0</f>
        <v>0</v>
      </c>
      <c r="K88" s="138">
        <f>0-0</f>
        <v>0</v>
      </c>
      <c r="L88" s="138">
        <v>2290698</v>
      </c>
      <c r="M88" s="138">
        <f>0-0</f>
        <v>0</v>
      </c>
      <c r="N88" s="138">
        <f>0-0</f>
        <v>0</v>
      </c>
      <c r="O88" s="138">
        <v>160713.13</v>
      </c>
      <c r="P88" s="217"/>
      <c r="Q88" s="365" t="s">
        <v>274</v>
      </c>
    </row>
    <row r="89" spans="1:17" s="112" customFormat="1" ht="22.5">
      <c r="A89" s="122" t="s">
        <v>28</v>
      </c>
      <c r="B89" s="122" t="s">
        <v>29</v>
      </c>
      <c r="C89" s="120" t="s">
        <v>17</v>
      </c>
      <c r="D89" s="106" t="s">
        <v>17</v>
      </c>
      <c r="E89" s="121" t="s">
        <v>17</v>
      </c>
      <c r="F89" s="119" t="s">
        <v>240</v>
      </c>
      <c r="G89" s="106">
        <f>I89+O89</f>
        <v>2222665.7000000002</v>
      </c>
      <c r="H89" s="14">
        <v>6982801</v>
      </c>
      <c r="I89" s="106">
        <f>J89+L89+M89+N89</f>
        <v>2061952.57</v>
      </c>
      <c r="J89" s="106"/>
      <c r="K89" s="106"/>
      <c r="L89" s="106">
        <v>2061952.57</v>
      </c>
      <c r="M89" s="106"/>
      <c r="N89" s="106"/>
      <c r="O89" s="124">
        <v>160713.13</v>
      </c>
      <c r="P89" s="157"/>
      <c r="Q89" s="365"/>
    </row>
    <row r="90" spans="1:17" ht="45">
      <c r="A90" s="9" t="s">
        <v>34</v>
      </c>
      <c r="B90" s="9" t="s">
        <v>137</v>
      </c>
      <c r="C90" s="6" t="s">
        <v>17</v>
      </c>
      <c r="D90" s="4" t="s">
        <v>17</v>
      </c>
      <c r="E90" s="5" t="s">
        <v>17</v>
      </c>
      <c r="F90" s="9" t="s">
        <v>241</v>
      </c>
      <c r="G90" s="16">
        <f>G89/G88</f>
        <v>0.90668826326165874</v>
      </c>
      <c r="H90" s="16">
        <f t="shared" ref="H90:O90" si="70">H89/H88</f>
        <v>1.000000143209028</v>
      </c>
      <c r="I90" s="16">
        <f t="shared" si="70"/>
        <v>0.9001416031270818</v>
      </c>
      <c r="J90" s="16"/>
      <c r="K90" s="16"/>
      <c r="L90" s="16">
        <f t="shared" si="70"/>
        <v>0.9001416031270818</v>
      </c>
      <c r="M90" s="16"/>
      <c r="N90" s="16"/>
      <c r="O90" s="16">
        <f t="shared" si="70"/>
        <v>1</v>
      </c>
      <c r="P90" s="157"/>
      <c r="Q90" s="366"/>
    </row>
    <row r="91" spans="1:17" s="112" customFormat="1" ht="14.25">
      <c r="C91" s="107" t="s">
        <v>95</v>
      </c>
      <c r="D91" s="107" t="s">
        <v>17</v>
      </c>
      <c r="E91" s="123">
        <v>2010</v>
      </c>
      <c r="F91" s="120" t="s">
        <v>18</v>
      </c>
      <c r="G91" s="107">
        <f>I91+O91</f>
        <v>1245000</v>
      </c>
      <c r="H91" s="7">
        <v>1245000</v>
      </c>
      <c r="I91" s="107">
        <f>J91+L91+M91+N91</f>
        <v>1245000</v>
      </c>
      <c r="J91" s="107">
        <f>0-0</f>
        <v>0</v>
      </c>
      <c r="K91" s="107">
        <f>0-0</f>
        <v>0</v>
      </c>
      <c r="L91" s="107">
        <v>1245000</v>
      </c>
      <c r="M91" s="107">
        <f>0-0</f>
        <v>0</v>
      </c>
      <c r="N91" s="107">
        <f>0-0</f>
        <v>0</v>
      </c>
      <c r="O91" s="107">
        <f>0-0</f>
        <v>0</v>
      </c>
      <c r="P91" s="158"/>
      <c r="Q91" s="365"/>
    </row>
    <row r="92" spans="1:17" s="112" customFormat="1" ht="14.25">
      <c r="C92" s="107" t="s">
        <v>17</v>
      </c>
      <c r="D92" s="107" t="s">
        <v>17</v>
      </c>
      <c r="E92" s="123">
        <v>2010</v>
      </c>
      <c r="F92" s="120" t="s">
        <v>240</v>
      </c>
      <c r="G92" s="107">
        <f>I92+O92</f>
        <v>1016255.46</v>
      </c>
      <c r="H92" s="7">
        <v>1245001</v>
      </c>
      <c r="I92" s="107">
        <f>J92+L92+M92+N92</f>
        <v>1016255.46</v>
      </c>
      <c r="J92" s="107"/>
      <c r="K92" s="107"/>
      <c r="L92" s="107">
        <v>1016255.46</v>
      </c>
      <c r="M92" s="107"/>
      <c r="N92" s="107"/>
      <c r="O92" s="107">
        <v>0</v>
      </c>
      <c r="P92" s="158"/>
      <c r="Q92" s="365"/>
    </row>
    <row r="93" spans="1:17" thickBot="1">
      <c r="A93" s="39"/>
      <c r="B93" s="39"/>
      <c r="C93" s="40" t="s">
        <v>17</v>
      </c>
      <c r="D93" s="41" t="s">
        <v>17</v>
      </c>
      <c r="E93" s="140">
        <v>2010</v>
      </c>
      <c r="F93" s="42" t="s">
        <v>241</v>
      </c>
      <c r="G93" s="43">
        <f>G92/G91</f>
        <v>0.81626944578313254</v>
      </c>
      <c r="H93" s="43">
        <f t="shared" ref="H93:L93" si="71">H92/H91</f>
        <v>1.0000008032128513</v>
      </c>
      <c r="I93" s="43">
        <f t="shared" si="71"/>
        <v>0.81626944578313254</v>
      </c>
      <c r="J93" s="43"/>
      <c r="K93" s="43"/>
      <c r="L93" s="43">
        <f t="shared" si="71"/>
        <v>0.81626944578313254</v>
      </c>
      <c r="M93" s="43"/>
      <c r="N93" s="43"/>
      <c r="O93" s="43"/>
      <c r="P93" s="218"/>
      <c r="Q93" s="367"/>
    </row>
    <row r="94" spans="1:17" s="112" customFormat="1" ht="33.75">
      <c r="A94" s="135" t="s">
        <v>138</v>
      </c>
      <c r="B94" s="136" t="s">
        <v>139</v>
      </c>
      <c r="C94" s="137" t="s">
        <v>17</v>
      </c>
      <c r="D94" s="138" t="s">
        <v>17</v>
      </c>
      <c r="E94" s="139" t="s">
        <v>17</v>
      </c>
      <c r="F94" s="136" t="s">
        <v>18</v>
      </c>
      <c r="G94" s="138">
        <f>I94+O94</f>
        <v>1000000</v>
      </c>
      <c r="H94" s="36">
        <v>1000000</v>
      </c>
      <c r="I94" s="138">
        <f>J94+L94+M94+N94</f>
        <v>1000000</v>
      </c>
      <c r="J94" s="138">
        <f>0-0</f>
        <v>0</v>
      </c>
      <c r="K94" s="138">
        <f>0-0</f>
        <v>0</v>
      </c>
      <c r="L94" s="138">
        <v>1000000</v>
      </c>
      <c r="M94" s="138">
        <f t="shared" ref="M94:O94" si="72">0-0</f>
        <v>0</v>
      </c>
      <c r="N94" s="138">
        <f t="shared" si="72"/>
        <v>0</v>
      </c>
      <c r="O94" s="138">
        <f t="shared" si="72"/>
        <v>0</v>
      </c>
      <c r="P94" s="217"/>
      <c r="Q94" s="368" t="s">
        <v>275</v>
      </c>
    </row>
    <row r="95" spans="1:17" s="112" customFormat="1" ht="22.5">
      <c r="A95" s="122" t="s">
        <v>28</v>
      </c>
      <c r="B95" s="122" t="s">
        <v>29</v>
      </c>
      <c r="C95" s="120" t="s">
        <v>17</v>
      </c>
      <c r="D95" s="106" t="s">
        <v>17</v>
      </c>
      <c r="E95" s="121" t="s">
        <v>17</v>
      </c>
      <c r="F95" s="119" t="s">
        <v>240</v>
      </c>
      <c r="G95" s="106">
        <f>I95+O95</f>
        <v>0</v>
      </c>
      <c r="H95" s="14">
        <v>1000001</v>
      </c>
      <c r="I95" s="106">
        <f>J95+L95+M95+N95</f>
        <v>0</v>
      </c>
      <c r="J95" s="106"/>
      <c r="K95" s="106"/>
      <c r="L95" s="106">
        <v>0</v>
      </c>
      <c r="M95" s="106"/>
      <c r="N95" s="106"/>
      <c r="O95" s="106">
        <v>0</v>
      </c>
      <c r="P95" s="157"/>
      <c r="Q95" s="369"/>
    </row>
    <row r="96" spans="1:17" ht="45.75" thickBot="1">
      <c r="A96" s="45" t="s">
        <v>34</v>
      </c>
      <c r="B96" s="45" t="s">
        <v>137</v>
      </c>
      <c r="C96" s="42" t="s">
        <v>17</v>
      </c>
      <c r="D96" s="40" t="s">
        <v>17</v>
      </c>
      <c r="E96" s="47" t="s">
        <v>17</v>
      </c>
      <c r="F96" s="45" t="s">
        <v>241</v>
      </c>
      <c r="G96" s="48">
        <f>G95/G94</f>
        <v>0</v>
      </c>
      <c r="H96" s="48">
        <f t="shared" ref="H96:O96" si="73">H95/H94</f>
        <v>1.0000009999999999</v>
      </c>
      <c r="I96" s="48">
        <f t="shared" si="73"/>
        <v>0</v>
      </c>
      <c r="J96" s="48"/>
      <c r="K96" s="48"/>
      <c r="L96" s="48">
        <f t="shared" si="73"/>
        <v>0</v>
      </c>
      <c r="M96" s="48"/>
      <c r="N96" s="48"/>
      <c r="O96" s="48" t="e">
        <f t="shared" si="73"/>
        <v>#DIV/0!</v>
      </c>
      <c r="P96" s="221"/>
      <c r="Q96" s="370"/>
    </row>
    <row r="97" spans="1:17" s="112" customFormat="1" ht="67.5">
      <c r="A97" s="135" t="s">
        <v>140</v>
      </c>
      <c r="B97" s="136" t="s">
        <v>141</v>
      </c>
      <c r="C97" s="137" t="s">
        <v>43</v>
      </c>
      <c r="D97" s="138" t="s">
        <v>17</v>
      </c>
      <c r="E97" s="139" t="s">
        <v>17</v>
      </c>
      <c r="F97" s="136" t="s">
        <v>18</v>
      </c>
      <c r="G97" s="138">
        <f>I97+O97</f>
        <v>15389829</v>
      </c>
      <c r="H97" s="36">
        <v>15467661</v>
      </c>
      <c r="I97" s="138">
        <f>J97+L97+M97+N97</f>
        <v>5117984</v>
      </c>
      <c r="J97" s="138">
        <v>77832</v>
      </c>
      <c r="K97" s="138">
        <v>77832</v>
      </c>
      <c r="L97" s="138">
        <v>5040152</v>
      </c>
      <c r="M97" s="138">
        <f>0-0</f>
        <v>0</v>
      </c>
      <c r="N97" s="138">
        <f>0-0</f>
        <v>0</v>
      </c>
      <c r="O97" s="138">
        <v>10271845</v>
      </c>
      <c r="P97" s="217">
        <v>77832</v>
      </c>
      <c r="Q97" s="130"/>
    </row>
    <row r="98" spans="1:17" s="112" customFormat="1" ht="45">
      <c r="A98" s="122" t="s">
        <v>28</v>
      </c>
      <c r="B98" s="122" t="s">
        <v>29</v>
      </c>
      <c r="C98" s="120" t="s">
        <v>102</v>
      </c>
      <c r="D98" s="106" t="s">
        <v>17</v>
      </c>
      <c r="E98" s="121" t="s">
        <v>17</v>
      </c>
      <c r="F98" s="119" t="s">
        <v>240</v>
      </c>
      <c r="G98" s="106">
        <f>I98+O98</f>
        <v>130010</v>
      </c>
      <c r="H98" s="14">
        <v>15467662</v>
      </c>
      <c r="I98" s="106">
        <f>J98+L98+M98+N98</f>
        <v>117260</v>
      </c>
      <c r="J98" s="124">
        <v>77832</v>
      </c>
      <c r="K98" s="124"/>
      <c r="L98" s="124">
        <f>7341+10767+6393+9377+2250+3300</f>
        <v>39428</v>
      </c>
      <c r="M98" s="106"/>
      <c r="N98" s="106"/>
      <c r="O98" s="124">
        <v>12750</v>
      </c>
      <c r="P98" s="157">
        <v>0</v>
      </c>
      <c r="Q98" s="131"/>
    </row>
    <row r="99" spans="1:17" ht="45.75" thickBot="1">
      <c r="A99" s="149" t="s">
        <v>34</v>
      </c>
      <c r="B99" s="45" t="s">
        <v>142</v>
      </c>
      <c r="C99" s="42" t="s">
        <v>104</v>
      </c>
      <c r="D99" s="40" t="s">
        <v>91</v>
      </c>
      <c r="E99" s="47" t="s">
        <v>17</v>
      </c>
      <c r="F99" s="45" t="s">
        <v>241</v>
      </c>
      <c r="G99" s="48">
        <f>G98/G97</f>
        <v>8.4477871716443376E-3</v>
      </c>
      <c r="H99" s="48">
        <f t="shared" ref="H99:O99" si="74">H98/H97</f>
        <v>1.0000000646510161</v>
      </c>
      <c r="I99" s="48">
        <f t="shared" si="74"/>
        <v>2.291136510000813E-2</v>
      </c>
      <c r="J99" s="48">
        <f t="shared" si="74"/>
        <v>1</v>
      </c>
      <c r="K99" s="48">
        <f t="shared" si="74"/>
        <v>0</v>
      </c>
      <c r="L99" s="48">
        <f t="shared" si="74"/>
        <v>7.8227799479063335E-3</v>
      </c>
      <c r="M99" s="48"/>
      <c r="N99" s="48"/>
      <c r="O99" s="48">
        <f t="shared" si="74"/>
        <v>1.2412570477845022E-3</v>
      </c>
      <c r="P99" s="221"/>
      <c r="Q99" s="132"/>
    </row>
    <row r="100" spans="1:17" s="112" customFormat="1" ht="62.25" customHeight="1">
      <c r="A100" s="135" t="s">
        <v>143</v>
      </c>
      <c r="B100" s="136" t="s">
        <v>144</v>
      </c>
      <c r="C100" s="137" t="s">
        <v>43</v>
      </c>
      <c r="D100" s="138" t="s">
        <v>17</v>
      </c>
      <c r="E100" s="139" t="s">
        <v>17</v>
      </c>
      <c r="F100" s="136" t="s">
        <v>18</v>
      </c>
      <c r="G100" s="138">
        <f>I100+O100</f>
        <v>11630870</v>
      </c>
      <c r="H100" s="36">
        <v>12299861</v>
      </c>
      <c r="I100" s="138">
        <f>J100+L100+M100+N100</f>
        <v>3943976</v>
      </c>
      <c r="J100" s="138">
        <v>668991</v>
      </c>
      <c r="K100" s="138"/>
      <c r="L100" s="138">
        <v>3274985</v>
      </c>
      <c r="M100" s="138">
        <f>0-0</f>
        <v>0</v>
      </c>
      <c r="N100" s="138">
        <f>0-0</f>
        <v>0</v>
      </c>
      <c r="O100" s="138">
        <v>7686894</v>
      </c>
      <c r="P100" s="217">
        <v>668991</v>
      </c>
      <c r="Q100" s="364" t="s">
        <v>276</v>
      </c>
    </row>
    <row r="101" spans="1:17" s="112" customFormat="1" ht="75" customHeight="1">
      <c r="A101" s="122" t="s">
        <v>28</v>
      </c>
      <c r="B101" s="122" t="s">
        <v>29</v>
      </c>
      <c r="C101" s="120" t="s">
        <v>102</v>
      </c>
      <c r="D101" s="106" t="s">
        <v>17</v>
      </c>
      <c r="E101" s="121" t="s">
        <v>17</v>
      </c>
      <c r="F101" s="119" t="s">
        <v>240</v>
      </c>
      <c r="G101" s="106">
        <f>I101+O101</f>
        <v>1950281</v>
      </c>
      <c r="H101" s="14">
        <v>12299862</v>
      </c>
      <c r="I101" s="106">
        <f>J101+L101+M101+N101</f>
        <v>1038151</v>
      </c>
      <c r="J101" s="106">
        <v>663686</v>
      </c>
      <c r="K101" s="106">
        <f>K104</f>
        <v>0</v>
      </c>
      <c r="L101" s="106">
        <v>374465</v>
      </c>
      <c r="M101" s="106"/>
      <c r="N101" s="106"/>
      <c r="O101" s="124">
        <v>912130</v>
      </c>
      <c r="P101" s="157">
        <v>663686.27</v>
      </c>
      <c r="Q101" s="365"/>
    </row>
    <row r="102" spans="1:17" ht="45">
      <c r="A102" s="128" t="s">
        <v>34</v>
      </c>
      <c r="B102" s="9" t="s">
        <v>145</v>
      </c>
      <c r="C102" s="6" t="s">
        <v>104</v>
      </c>
      <c r="D102" s="4" t="s">
        <v>91</v>
      </c>
      <c r="E102" s="5" t="s">
        <v>17</v>
      </c>
      <c r="F102" s="9" t="s">
        <v>241</v>
      </c>
      <c r="G102" s="16">
        <f>G101/G100</f>
        <v>0.16768143741611763</v>
      </c>
      <c r="H102" s="16">
        <f t="shared" ref="H102:O102" si="75">H101/H100</f>
        <v>1.0000000813017318</v>
      </c>
      <c r="I102" s="16">
        <f t="shared" si="75"/>
        <v>0.26322447195419041</v>
      </c>
      <c r="J102" s="16">
        <f t="shared" si="75"/>
        <v>0.99207014743098187</v>
      </c>
      <c r="K102" s="16"/>
      <c r="L102" s="16">
        <f t="shared" si="75"/>
        <v>0.11434098171442007</v>
      </c>
      <c r="M102" s="16"/>
      <c r="N102" s="16"/>
      <c r="O102" s="16">
        <f t="shared" si="75"/>
        <v>0.11866041082392967</v>
      </c>
      <c r="P102" s="157"/>
      <c r="Q102" s="366"/>
    </row>
    <row r="103" spans="1:17" s="112" customFormat="1" ht="21.75" customHeight="1">
      <c r="C103" s="107" t="s">
        <v>95</v>
      </c>
      <c r="D103" s="107" t="s">
        <v>17</v>
      </c>
      <c r="E103" s="123">
        <v>2010</v>
      </c>
      <c r="F103" s="120" t="s">
        <v>18</v>
      </c>
      <c r="G103" s="107">
        <f>I103+O103</f>
        <v>2088758</v>
      </c>
      <c r="H103" s="7">
        <v>2437398</v>
      </c>
      <c r="I103" s="107">
        <f>J103+L103+M103+N103</f>
        <v>488758</v>
      </c>
      <c r="J103" s="107">
        <f>0-0</f>
        <v>0</v>
      </c>
      <c r="K103" s="107">
        <f>0-0</f>
        <v>0</v>
      </c>
      <c r="L103" s="107">
        <v>488758</v>
      </c>
      <c r="M103" s="107">
        <f>0-0</f>
        <v>0</v>
      </c>
      <c r="N103" s="107">
        <f>0-0</f>
        <v>0</v>
      </c>
      <c r="O103" s="107">
        <v>1600000</v>
      </c>
      <c r="P103" s="158">
        <v>348640</v>
      </c>
      <c r="Q103" s="365"/>
    </row>
    <row r="104" spans="1:17" s="112" customFormat="1" ht="33.75" customHeight="1">
      <c r="C104" s="107" t="s">
        <v>17</v>
      </c>
      <c r="D104" s="107" t="s">
        <v>17</v>
      </c>
      <c r="E104" s="123">
        <v>2010</v>
      </c>
      <c r="F104" s="120" t="s">
        <v>240</v>
      </c>
      <c r="G104" s="107">
        <f>I104+O104</f>
        <v>1169473.2</v>
      </c>
      <c r="H104" s="7">
        <v>2437399</v>
      </c>
      <c r="I104" s="107">
        <f>J104+L104+M104+N104</f>
        <v>257343.2</v>
      </c>
      <c r="J104" s="107">
        <v>0</v>
      </c>
      <c r="K104" s="107"/>
      <c r="L104" s="107">
        <v>257343.2</v>
      </c>
      <c r="M104" s="107"/>
      <c r="N104" s="107">
        <v>0</v>
      </c>
      <c r="O104" s="107">
        <v>912130</v>
      </c>
      <c r="P104" s="158">
        <v>663686.27</v>
      </c>
      <c r="Q104" s="365"/>
    </row>
    <row r="105" spans="1:17" ht="26.25" customHeight="1" thickBot="1">
      <c r="A105" s="39"/>
      <c r="B105" s="39"/>
      <c r="C105" s="40" t="s">
        <v>17</v>
      </c>
      <c r="D105" s="41" t="s">
        <v>91</v>
      </c>
      <c r="E105" s="140">
        <v>2010</v>
      </c>
      <c r="F105" s="42" t="s">
        <v>241</v>
      </c>
      <c r="G105" s="43">
        <f>G104/G103</f>
        <v>0.55988927391301435</v>
      </c>
      <c r="H105" s="43">
        <f t="shared" ref="H105:O105" si="76">H104/H103</f>
        <v>1.0000004102735787</v>
      </c>
      <c r="I105" s="43">
        <f t="shared" si="76"/>
        <v>0.52652478322605467</v>
      </c>
      <c r="J105" s="43"/>
      <c r="K105" s="43"/>
      <c r="L105" s="43">
        <f t="shared" si="76"/>
        <v>0.52652478322605467</v>
      </c>
      <c r="M105" s="43"/>
      <c r="N105" s="43"/>
      <c r="O105" s="43">
        <f t="shared" si="76"/>
        <v>0.57008124999999998</v>
      </c>
      <c r="P105" s="218"/>
      <c r="Q105" s="367"/>
    </row>
    <row r="106" spans="1:17" s="112" customFormat="1" ht="45.75" customHeight="1">
      <c r="A106" s="135" t="s">
        <v>146</v>
      </c>
      <c r="B106" s="136" t="s">
        <v>147</v>
      </c>
      <c r="C106" s="137" t="s">
        <v>43</v>
      </c>
      <c r="D106" s="138" t="s">
        <v>17</v>
      </c>
      <c r="E106" s="139" t="s">
        <v>17</v>
      </c>
      <c r="F106" s="136" t="s">
        <v>18</v>
      </c>
      <c r="G106" s="138">
        <f>I106+O106</f>
        <v>36974420</v>
      </c>
      <c r="H106" s="36">
        <v>36974420</v>
      </c>
      <c r="I106" s="138">
        <f>J106+L106+M106+N106</f>
        <v>24822798</v>
      </c>
      <c r="J106" s="138">
        <f>0-0</f>
        <v>0</v>
      </c>
      <c r="K106" s="138">
        <f>0-0</f>
        <v>0</v>
      </c>
      <c r="L106" s="138">
        <v>24822798</v>
      </c>
      <c r="M106" s="138">
        <f>0-0</f>
        <v>0</v>
      </c>
      <c r="N106" s="138">
        <f>0-0</f>
        <v>0</v>
      </c>
      <c r="O106" s="138">
        <v>12151622</v>
      </c>
      <c r="P106" s="217"/>
      <c r="Q106" s="364" t="s">
        <v>277</v>
      </c>
    </row>
    <row r="107" spans="1:17" s="112" customFormat="1" ht="65.25" customHeight="1">
      <c r="A107" s="122" t="s">
        <v>28</v>
      </c>
      <c r="B107" s="122" t="s">
        <v>29</v>
      </c>
      <c r="C107" s="120" t="s">
        <v>102</v>
      </c>
      <c r="D107" s="106" t="s">
        <v>17</v>
      </c>
      <c r="E107" s="121" t="s">
        <v>17</v>
      </c>
      <c r="F107" s="119" t="s">
        <v>240</v>
      </c>
      <c r="G107" s="106">
        <f>I107+O107</f>
        <v>1234578</v>
      </c>
      <c r="H107" s="14">
        <v>36974421</v>
      </c>
      <c r="I107" s="106">
        <f>J107+L107+M107+N107</f>
        <v>807376</v>
      </c>
      <c r="J107" s="106"/>
      <c r="K107" s="106"/>
      <c r="L107" s="106">
        <v>807376</v>
      </c>
      <c r="M107" s="106"/>
      <c r="N107" s="106"/>
      <c r="O107" s="124">
        <v>427202</v>
      </c>
      <c r="P107" s="157"/>
      <c r="Q107" s="365"/>
    </row>
    <row r="108" spans="1:17" ht="45">
      <c r="A108" s="128" t="s">
        <v>34</v>
      </c>
      <c r="B108" s="9" t="s">
        <v>148</v>
      </c>
      <c r="C108" s="6" t="s">
        <v>149</v>
      </c>
      <c r="D108" s="4" t="s">
        <v>47</v>
      </c>
      <c r="E108" s="5" t="s">
        <v>17</v>
      </c>
      <c r="F108" s="9" t="s">
        <v>241</v>
      </c>
      <c r="G108" s="16">
        <f>G107/G106</f>
        <v>3.3390057234163509E-2</v>
      </c>
      <c r="H108" s="16">
        <f t="shared" ref="H108:O108" si="77">H107/H106</f>
        <v>1.0000000270457252</v>
      </c>
      <c r="I108" s="16">
        <f t="shared" si="77"/>
        <v>3.2525583941020668E-2</v>
      </c>
      <c r="J108" s="16"/>
      <c r="K108" s="16"/>
      <c r="L108" s="16">
        <f t="shared" si="77"/>
        <v>3.2525583941020668E-2</v>
      </c>
      <c r="M108" s="16"/>
      <c r="N108" s="16"/>
      <c r="O108" s="129">
        <f t="shared" si="77"/>
        <v>3.5155965187198879E-2</v>
      </c>
      <c r="P108" s="157"/>
      <c r="Q108" s="366"/>
    </row>
    <row r="109" spans="1:17" s="112" customFormat="1" ht="14.25">
      <c r="C109" s="107" t="s">
        <v>95</v>
      </c>
      <c r="D109" s="107" t="s">
        <v>17</v>
      </c>
      <c r="E109" s="123">
        <v>2010</v>
      </c>
      <c r="F109" s="120" t="s">
        <v>18</v>
      </c>
      <c r="G109" s="107">
        <f>I109+O109</f>
        <v>1176280</v>
      </c>
      <c r="H109" s="7">
        <v>1176280</v>
      </c>
      <c r="I109" s="107">
        <f>J109+L109+M109+N109</f>
        <v>823401</v>
      </c>
      <c r="J109" s="107">
        <f>0-0</f>
        <v>0</v>
      </c>
      <c r="K109" s="107">
        <f>0-0</f>
        <v>0</v>
      </c>
      <c r="L109" s="107">
        <v>823401</v>
      </c>
      <c r="M109" s="107">
        <f>0-0</f>
        <v>0</v>
      </c>
      <c r="N109" s="107">
        <f>0-0</f>
        <v>0</v>
      </c>
      <c r="O109" s="107">
        <v>352879</v>
      </c>
      <c r="P109" s="158"/>
      <c r="Q109" s="365"/>
    </row>
    <row r="110" spans="1:17" s="112" customFormat="1" ht="14.25">
      <c r="A110" s="141"/>
      <c r="B110" s="141"/>
      <c r="C110" s="107" t="s">
        <v>17</v>
      </c>
      <c r="D110" s="107" t="s">
        <v>17</v>
      </c>
      <c r="E110" s="123">
        <v>2010</v>
      </c>
      <c r="F110" s="120" t="s">
        <v>240</v>
      </c>
      <c r="G110" s="107">
        <f>I110+O110</f>
        <v>1155058</v>
      </c>
      <c r="H110" s="7">
        <v>1176281</v>
      </c>
      <c r="I110" s="107">
        <f>J110+L110+M110+N110</f>
        <v>807376</v>
      </c>
      <c r="J110" s="107"/>
      <c r="K110" s="107"/>
      <c r="L110" s="107">
        <v>807376</v>
      </c>
      <c r="M110" s="107"/>
      <c r="N110" s="107"/>
      <c r="O110" s="125">
        <v>347682</v>
      </c>
      <c r="P110" s="158"/>
      <c r="Q110" s="365"/>
    </row>
    <row r="111" spans="1:17" thickBot="1">
      <c r="A111" s="39"/>
      <c r="B111" s="39"/>
      <c r="C111" s="40" t="s">
        <v>17</v>
      </c>
      <c r="D111" s="41" t="s">
        <v>47</v>
      </c>
      <c r="E111" s="140">
        <v>2010</v>
      </c>
      <c r="F111" s="42" t="s">
        <v>241</v>
      </c>
      <c r="G111" s="43">
        <f>G110/G109</f>
        <v>0.98195837725711566</v>
      </c>
      <c r="H111" s="43">
        <f t="shared" ref="H111:O111" si="78">H110/H109</f>
        <v>1.0000008501377222</v>
      </c>
      <c r="I111" s="43">
        <f t="shared" si="78"/>
        <v>0.980538036752445</v>
      </c>
      <c r="J111" s="43"/>
      <c r="K111" s="43"/>
      <c r="L111" s="43">
        <f t="shared" si="78"/>
        <v>0.980538036752445</v>
      </c>
      <c r="M111" s="43"/>
      <c r="N111" s="43"/>
      <c r="O111" s="43">
        <f t="shared" si="78"/>
        <v>0.98527257218479991</v>
      </c>
      <c r="P111" s="218"/>
      <c r="Q111" s="367"/>
    </row>
    <row r="112" spans="1:17" s="112" customFormat="1" ht="51.75" customHeight="1">
      <c r="A112" s="135" t="s">
        <v>150</v>
      </c>
      <c r="B112" s="136" t="s">
        <v>151</v>
      </c>
      <c r="C112" s="137" t="s">
        <v>43</v>
      </c>
      <c r="D112" s="138" t="s">
        <v>17</v>
      </c>
      <c r="E112" s="139" t="s">
        <v>17</v>
      </c>
      <c r="F112" s="136" t="s">
        <v>18</v>
      </c>
      <c r="G112" s="138">
        <f>I112+O112</f>
        <v>24894545</v>
      </c>
      <c r="H112" s="36">
        <v>24967387</v>
      </c>
      <c r="I112" s="138">
        <f>J112+L112+M112+N112</f>
        <v>14738565</v>
      </c>
      <c r="J112" s="138">
        <v>72842</v>
      </c>
      <c r="K112" s="138">
        <f>0-0</f>
        <v>0</v>
      </c>
      <c r="L112" s="138">
        <v>14665723</v>
      </c>
      <c r="M112" s="138">
        <f>0-0</f>
        <v>0</v>
      </c>
      <c r="N112" s="138">
        <f>0-0</f>
        <v>0</v>
      </c>
      <c r="O112" s="138">
        <v>10155980</v>
      </c>
      <c r="P112" s="217">
        <v>72842</v>
      </c>
      <c r="Q112" s="364" t="s">
        <v>278</v>
      </c>
    </row>
    <row r="113" spans="1:17" s="112" customFormat="1" ht="57" customHeight="1">
      <c r="A113" s="122" t="s">
        <v>28</v>
      </c>
      <c r="B113" s="122" t="s">
        <v>29</v>
      </c>
      <c r="C113" s="120" t="s">
        <v>102</v>
      </c>
      <c r="D113" s="106" t="s">
        <v>17</v>
      </c>
      <c r="E113" s="121" t="s">
        <v>17</v>
      </c>
      <c r="F113" s="119" t="s">
        <v>240</v>
      </c>
      <c r="G113" s="106">
        <f>I113+O113</f>
        <v>224033</v>
      </c>
      <c r="H113" s="14">
        <v>24967388</v>
      </c>
      <c r="I113" s="106">
        <f>J113+L113+M113+N113</f>
        <v>174500</v>
      </c>
      <c r="J113" s="106">
        <v>72842</v>
      </c>
      <c r="K113" s="106"/>
      <c r="L113" s="106">
        <f>L116+72843+4315</f>
        <v>101658</v>
      </c>
      <c r="M113" s="106"/>
      <c r="N113" s="106"/>
      <c r="O113" s="124">
        <v>49533</v>
      </c>
      <c r="P113" s="157">
        <v>0</v>
      </c>
      <c r="Q113" s="365"/>
    </row>
    <row r="114" spans="1:17" ht="45">
      <c r="A114" s="9" t="s">
        <v>34</v>
      </c>
      <c r="B114" s="9" t="s">
        <v>152</v>
      </c>
      <c r="C114" s="6" t="s">
        <v>149</v>
      </c>
      <c r="D114" s="4" t="s">
        <v>47</v>
      </c>
      <c r="E114" s="5" t="s">
        <v>17</v>
      </c>
      <c r="F114" s="9" t="s">
        <v>241</v>
      </c>
      <c r="G114" s="129">
        <f>G113/G112</f>
        <v>8.9992807661276805E-3</v>
      </c>
      <c r="H114" s="16">
        <f t="shared" ref="H114:O114" si="79">H113/H112</f>
        <v>1.0000000400522489</v>
      </c>
      <c r="I114" s="16">
        <f>L113/I112</f>
        <v>6.8974150468515761E-3</v>
      </c>
      <c r="J114" s="16">
        <f t="shared" si="79"/>
        <v>1</v>
      </c>
      <c r="K114" s="16"/>
      <c r="L114" s="16">
        <f t="shared" si="79"/>
        <v>6.9316732628865278E-3</v>
      </c>
      <c r="M114" s="16"/>
      <c r="N114" s="16"/>
      <c r="O114" s="129">
        <f t="shared" si="79"/>
        <v>4.8772250437673177E-3</v>
      </c>
      <c r="P114" s="157"/>
      <c r="Q114" s="366"/>
    </row>
    <row r="115" spans="1:17" s="112" customFormat="1" ht="14.25">
      <c r="C115" s="107" t="s">
        <v>95</v>
      </c>
      <c r="D115" s="107" t="s">
        <v>17</v>
      </c>
      <c r="E115" s="123">
        <v>2010</v>
      </c>
      <c r="F115" s="120" t="s">
        <v>18</v>
      </c>
      <c r="G115" s="125">
        <f>I115+O115</f>
        <v>114680</v>
      </c>
      <c r="H115" s="7">
        <v>187522</v>
      </c>
      <c r="I115" s="107">
        <f>J115+L115+M115+N115</f>
        <v>67680</v>
      </c>
      <c r="J115" s="107">
        <f>0-0</f>
        <v>0</v>
      </c>
      <c r="K115" s="107">
        <f>0-0</f>
        <v>0</v>
      </c>
      <c r="L115" s="107">
        <v>67680</v>
      </c>
      <c r="M115" s="107">
        <f>0-0</f>
        <v>0</v>
      </c>
      <c r="N115" s="107">
        <f>0-0</f>
        <v>0</v>
      </c>
      <c r="O115" s="125">
        <v>47000</v>
      </c>
      <c r="P115" s="158">
        <v>72842</v>
      </c>
      <c r="Q115" s="365"/>
    </row>
    <row r="116" spans="1:17" s="112" customFormat="1" ht="14.25">
      <c r="C116" s="107" t="s">
        <v>17</v>
      </c>
      <c r="D116" s="107" t="s">
        <v>17</v>
      </c>
      <c r="E116" s="123">
        <v>2010</v>
      </c>
      <c r="F116" s="120" t="s">
        <v>240</v>
      </c>
      <c r="G116" s="125">
        <f>I116+O116</f>
        <v>49000</v>
      </c>
      <c r="H116" s="7">
        <v>187523</v>
      </c>
      <c r="I116" s="107">
        <f>J116+L116+M116+N116</f>
        <v>24500</v>
      </c>
      <c r="J116" s="107"/>
      <c r="K116" s="107"/>
      <c r="L116" s="107">
        <v>24500</v>
      </c>
      <c r="M116" s="107"/>
      <c r="N116" s="107"/>
      <c r="O116" s="125">
        <v>24500</v>
      </c>
      <c r="P116" s="158">
        <v>0</v>
      </c>
      <c r="Q116" s="365"/>
    </row>
    <row r="117" spans="1:17" thickBot="1">
      <c r="A117" s="39"/>
      <c r="B117" s="39"/>
      <c r="C117" s="40" t="s">
        <v>17</v>
      </c>
      <c r="D117" s="41" t="s">
        <v>47</v>
      </c>
      <c r="E117" s="140">
        <v>2010</v>
      </c>
      <c r="F117" s="42" t="s">
        <v>241</v>
      </c>
      <c r="G117" s="43">
        <f>G116/G115</f>
        <v>0.42727589815137773</v>
      </c>
      <c r="H117" s="43">
        <f t="shared" ref="H117:O117" si="80">H116/H115</f>
        <v>1.000005332707629</v>
      </c>
      <c r="I117" s="43">
        <f t="shared" si="80"/>
        <v>0.36199763593380613</v>
      </c>
      <c r="J117" s="43"/>
      <c r="K117" s="43"/>
      <c r="L117" s="43">
        <f t="shared" si="80"/>
        <v>0.36199763593380613</v>
      </c>
      <c r="M117" s="43"/>
      <c r="N117" s="43"/>
      <c r="O117" s="43">
        <f t="shared" si="80"/>
        <v>0.52127659574468088</v>
      </c>
      <c r="P117" s="218"/>
      <c r="Q117" s="367"/>
    </row>
    <row r="118" spans="1:17" s="112" customFormat="1" ht="45" customHeight="1">
      <c r="A118" s="135" t="s">
        <v>153</v>
      </c>
      <c r="B118" s="136" t="s">
        <v>154</v>
      </c>
      <c r="C118" s="137" t="s">
        <v>43</v>
      </c>
      <c r="D118" s="138" t="s">
        <v>17</v>
      </c>
      <c r="E118" s="139" t="s">
        <v>17</v>
      </c>
      <c r="F118" s="136" t="s">
        <v>18</v>
      </c>
      <c r="G118" s="138">
        <f>I118+O118</f>
        <v>19846770</v>
      </c>
      <c r="H118" s="36">
        <v>19846770</v>
      </c>
      <c r="I118" s="138">
        <f>J118+L118+M118+N118</f>
        <v>2452013</v>
      </c>
      <c r="J118" s="138">
        <f>0-0</f>
        <v>0</v>
      </c>
      <c r="K118" s="138">
        <f>0-0</f>
        <v>0</v>
      </c>
      <c r="L118" s="138">
        <v>2452013</v>
      </c>
      <c r="M118" s="138">
        <f>0-0</f>
        <v>0</v>
      </c>
      <c r="N118" s="138">
        <f>0-0</f>
        <v>0</v>
      </c>
      <c r="O118" s="138">
        <v>17394757</v>
      </c>
      <c r="P118" s="217"/>
      <c r="Q118" s="364" t="s">
        <v>279</v>
      </c>
    </row>
    <row r="119" spans="1:17" s="112" customFormat="1" ht="45">
      <c r="A119" s="122" t="s">
        <v>28</v>
      </c>
      <c r="B119" s="122" t="s">
        <v>29</v>
      </c>
      <c r="C119" s="120" t="s">
        <v>102</v>
      </c>
      <c r="D119" s="106" t="s">
        <v>17</v>
      </c>
      <c r="E119" s="121" t="s">
        <v>17</v>
      </c>
      <c r="F119" s="119" t="s">
        <v>240</v>
      </c>
      <c r="G119" s="106">
        <f>I119+O119</f>
        <v>64330</v>
      </c>
      <c r="H119" s="14">
        <v>19846771</v>
      </c>
      <c r="I119" s="106">
        <f>J119+L119+M119+N119</f>
        <v>64330</v>
      </c>
      <c r="J119" s="106">
        <v>0</v>
      </c>
      <c r="K119" s="106">
        <v>0</v>
      </c>
      <c r="L119" s="106">
        <v>64330</v>
      </c>
      <c r="M119" s="106"/>
      <c r="N119" s="106"/>
      <c r="O119" s="124">
        <v>0</v>
      </c>
      <c r="P119" s="157"/>
      <c r="Q119" s="365"/>
    </row>
    <row r="120" spans="1:17" ht="45">
      <c r="A120" s="9" t="s">
        <v>34</v>
      </c>
      <c r="B120" s="9" t="s">
        <v>155</v>
      </c>
      <c r="C120" s="6" t="s">
        <v>104</v>
      </c>
      <c r="D120" s="4" t="s">
        <v>91</v>
      </c>
      <c r="E120" s="5" t="s">
        <v>17</v>
      </c>
      <c r="F120" s="9" t="s">
        <v>241</v>
      </c>
      <c r="G120" s="16">
        <f>G119/G118</f>
        <v>3.241333476429666E-3</v>
      </c>
      <c r="H120" s="16">
        <f t="shared" ref="H120:O120" si="81">H119/H118</f>
        <v>1.0000000503860327</v>
      </c>
      <c r="I120" s="16">
        <f t="shared" si="81"/>
        <v>2.6235586842320982E-2</v>
      </c>
      <c r="J120" s="16"/>
      <c r="K120" s="16"/>
      <c r="L120" s="16">
        <f t="shared" si="81"/>
        <v>2.6235586842320982E-2</v>
      </c>
      <c r="M120" s="16"/>
      <c r="N120" s="16"/>
      <c r="O120" s="16">
        <f t="shared" si="81"/>
        <v>0</v>
      </c>
      <c r="P120" s="157"/>
      <c r="Q120" s="366"/>
    </row>
    <row r="121" spans="1:17" s="112" customFormat="1" ht="14.25">
      <c r="C121" s="107" t="s">
        <v>99</v>
      </c>
      <c r="D121" s="107" t="s">
        <v>17</v>
      </c>
      <c r="E121" s="123">
        <v>2010</v>
      </c>
      <c r="F121" s="120" t="s">
        <v>18</v>
      </c>
      <c r="G121" s="107">
        <f>I121+O121</f>
        <v>46360</v>
      </c>
      <c r="H121" s="7">
        <v>46360</v>
      </c>
      <c r="I121" s="107">
        <f>J121+L121+M121+N121</f>
        <v>0</v>
      </c>
      <c r="J121" s="107">
        <f>0-0</f>
        <v>0</v>
      </c>
      <c r="K121" s="107">
        <f>0-0</f>
        <v>0</v>
      </c>
      <c r="L121" s="107">
        <f>0-0</f>
        <v>0</v>
      </c>
      <c r="M121" s="107">
        <f>0-0</f>
        <v>0</v>
      </c>
      <c r="N121" s="107">
        <f>0-0</f>
        <v>0</v>
      </c>
      <c r="O121" s="107">
        <v>46360</v>
      </c>
      <c r="P121" s="158"/>
      <c r="Q121" s="365"/>
    </row>
    <row r="122" spans="1:17" s="112" customFormat="1" ht="14.25">
      <c r="A122" s="141"/>
      <c r="B122" s="141"/>
      <c r="C122" s="107" t="s">
        <v>17</v>
      </c>
      <c r="D122" s="107" t="s">
        <v>17</v>
      </c>
      <c r="E122" s="123">
        <v>2010</v>
      </c>
      <c r="F122" s="120" t="s">
        <v>240</v>
      </c>
      <c r="G122" s="107">
        <f>I122+O122</f>
        <v>0</v>
      </c>
      <c r="H122" s="7">
        <v>46361</v>
      </c>
      <c r="I122" s="107">
        <f>J122+L122+M122+N122</f>
        <v>0</v>
      </c>
      <c r="J122" s="107"/>
      <c r="K122" s="107"/>
      <c r="L122" s="107">
        <v>0</v>
      </c>
      <c r="M122" s="107"/>
      <c r="N122" s="107"/>
      <c r="O122" s="125">
        <v>0</v>
      </c>
      <c r="P122" s="158"/>
      <c r="Q122" s="365"/>
    </row>
    <row r="123" spans="1:17" thickBot="1">
      <c r="A123" s="39"/>
      <c r="B123" s="39"/>
      <c r="C123" s="40" t="s">
        <v>17</v>
      </c>
      <c r="D123" s="41" t="s">
        <v>91</v>
      </c>
      <c r="E123" s="140">
        <v>2010</v>
      </c>
      <c r="F123" s="42" t="s">
        <v>241</v>
      </c>
      <c r="G123" s="43">
        <f>G122/G121</f>
        <v>0</v>
      </c>
      <c r="H123" s="43">
        <f t="shared" ref="H123:O123" si="82">H122/H121</f>
        <v>1.0000215703192408</v>
      </c>
      <c r="I123" s="43"/>
      <c r="J123" s="43"/>
      <c r="K123" s="43"/>
      <c r="L123" s="43"/>
      <c r="M123" s="43"/>
      <c r="N123" s="43"/>
      <c r="O123" s="43">
        <f t="shared" si="82"/>
        <v>0</v>
      </c>
      <c r="P123" s="218"/>
      <c r="Q123" s="367"/>
    </row>
    <row r="124" spans="1:17" s="112" customFormat="1" ht="45" customHeight="1">
      <c r="A124" s="135" t="s">
        <v>156</v>
      </c>
      <c r="B124" s="136" t="s">
        <v>157</v>
      </c>
      <c r="C124" s="137" t="s">
        <v>17</v>
      </c>
      <c r="D124" s="138" t="s">
        <v>17</v>
      </c>
      <c r="E124" s="139" t="s">
        <v>17</v>
      </c>
      <c r="F124" s="136" t="s">
        <v>18</v>
      </c>
      <c r="G124" s="138">
        <f>I124+O124</f>
        <v>10170000</v>
      </c>
      <c r="H124" s="36">
        <v>10170000</v>
      </c>
      <c r="I124" s="138">
        <f>J124+L124+M124+N124</f>
        <v>10170000</v>
      </c>
      <c r="J124" s="138">
        <f>0-0</f>
        <v>0</v>
      </c>
      <c r="K124" s="138">
        <f>0-0</f>
        <v>0</v>
      </c>
      <c r="L124" s="138">
        <v>10170000</v>
      </c>
      <c r="M124" s="138">
        <f>0-0</f>
        <v>0</v>
      </c>
      <c r="N124" s="138">
        <f>0-0</f>
        <v>0</v>
      </c>
      <c r="O124" s="138">
        <f>0-0</f>
        <v>0</v>
      </c>
      <c r="P124" s="217"/>
      <c r="Q124" s="364" t="s">
        <v>280</v>
      </c>
    </row>
    <row r="125" spans="1:17" s="112" customFormat="1" ht="22.5">
      <c r="A125" s="122" t="s">
        <v>28</v>
      </c>
      <c r="B125" s="122" t="s">
        <v>29</v>
      </c>
      <c r="C125" s="120" t="s">
        <v>17</v>
      </c>
      <c r="D125" s="106" t="s">
        <v>17</v>
      </c>
      <c r="E125" s="121" t="s">
        <v>17</v>
      </c>
      <c r="F125" s="119" t="s">
        <v>240</v>
      </c>
      <c r="G125" s="106">
        <f>I125+O125</f>
        <v>3594949</v>
      </c>
      <c r="H125" s="14">
        <v>10170001</v>
      </c>
      <c r="I125" s="106">
        <f>J125+L125+M125+N125</f>
        <v>3594949</v>
      </c>
      <c r="J125" s="106"/>
      <c r="K125" s="106"/>
      <c r="L125" s="106">
        <v>3594949</v>
      </c>
      <c r="M125" s="106"/>
      <c r="N125" s="106"/>
      <c r="O125" s="106"/>
      <c r="P125" s="157"/>
      <c r="Q125" s="365"/>
    </row>
    <row r="126" spans="1:17" ht="45">
      <c r="A126" s="9" t="s">
        <v>34</v>
      </c>
      <c r="B126" s="9" t="s">
        <v>158</v>
      </c>
      <c r="C126" s="6" t="s">
        <v>17</v>
      </c>
      <c r="D126" s="4" t="s">
        <v>17</v>
      </c>
      <c r="E126" s="5" t="s">
        <v>17</v>
      </c>
      <c r="F126" s="9" t="s">
        <v>241</v>
      </c>
      <c r="G126" s="16">
        <f>G125/G124</f>
        <v>0.35348564405113075</v>
      </c>
      <c r="H126" s="16">
        <f t="shared" ref="H126:L126" si="83">H125/H124</f>
        <v>1.000000098328417</v>
      </c>
      <c r="I126" s="16">
        <f t="shared" si="83"/>
        <v>0.35348564405113075</v>
      </c>
      <c r="J126" s="16"/>
      <c r="K126" s="16"/>
      <c r="L126" s="16">
        <f t="shared" si="83"/>
        <v>0.35348564405113075</v>
      </c>
      <c r="M126" s="16"/>
      <c r="N126" s="16"/>
      <c r="O126" s="16"/>
      <c r="P126" s="157"/>
      <c r="Q126" s="366"/>
    </row>
    <row r="127" spans="1:17" s="112" customFormat="1" ht="28.5" customHeight="1">
      <c r="C127" s="107" t="s">
        <v>159</v>
      </c>
      <c r="D127" s="107" t="s">
        <v>17</v>
      </c>
      <c r="E127" s="123">
        <v>2010</v>
      </c>
      <c r="F127" s="120" t="s">
        <v>18</v>
      </c>
      <c r="G127" s="107">
        <f>I127+O127</f>
        <v>3594949</v>
      </c>
      <c r="H127" s="7">
        <v>3594949</v>
      </c>
      <c r="I127" s="107">
        <f>J127+L127+M127+N127</f>
        <v>3594949</v>
      </c>
      <c r="J127" s="107">
        <f>0-0</f>
        <v>0</v>
      </c>
      <c r="K127" s="107">
        <f>0-0</f>
        <v>0</v>
      </c>
      <c r="L127" s="107">
        <v>3594949</v>
      </c>
      <c r="M127" s="107">
        <f t="shared" ref="M127:O127" si="84">0-0</f>
        <v>0</v>
      </c>
      <c r="N127" s="107">
        <f t="shared" si="84"/>
        <v>0</v>
      </c>
      <c r="O127" s="107">
        <f t="shared" si="84"/>
        <v>0</v>
      </c>
      <c r="P127" s="158"/>
      <c r="Q127" s="365"/>
    </row>
    <row r="128" spans="1:17" s="112" customFormat="1" ht="23.25" customHeight="1">
      <c r="C128" s="107" t="s">
        <v>17</v>
      </c>
      <c r="D128" s="107" t="s">
        <v>17</v>
      </c>
      <c r="E128" s="123">
        <v>2010</v>
      </c>
      <c r="F128" s="120" t="s">
        <v>240</v>
      </c>
      <c r="G128" s="107">
        <f>I128+O128</f>
        <v>3594949</v>
      </c>
      <c r="H128" s="7">
        <v>3594950</v>
      </c>
      <c r="I128" s="107">
        <f>J128+L128+M128+N128</f>
        <v>3594949</v>
      </c>
      <c r="J128" s="107"/>
      <c r="K128" s="107"/>
      <c r="L128" s="107">
        <v>3594949</v>
      </c>
      <c r="M128" s="107"/>
      <c r="N128" s="107">
        <v>0</v>
      </c>
      <c r="O128" s="107"/>
      <c r="P128" s="158"/>
      <c r="Q128" s="365"/>
    </row>
    <row r="129" spans="1:17" ht="26.25" customHeight="1" thickBot="1">
      <c r="A129" s="39"/>
      <c r="B129" s="39"/>
      <c r="C129" s="40" t="s">
        <v>17</v>
      </c>
      <c r="D129" s="41" t="s">
        <v>17</v>
      </c>
      <c r="E129" s="140">
        <v>2010</v>
      </c>
      <c r="F129" s="42" t="s">
        <v>241</v>
      </c>
      <c r="G129" s="43">
        <f>G128/G127</f>
        <v>1</v>
      </c>
      <c r="H129" s="43">
        <f t="shared" ref="H129:L129" si="85">H128/H127</f>
        <v>1.000000278168063</v>
      </c>
      <c r="I129" s="43">
        <f t="shared" si="85"/>
        <v>1</v>
      </c>
      <c r="J129" s="43"/>
      <c r="K129" s="43"/>
      <c r="L129" s="43">
        <f t="shared" si="85"/>
        <v>1</v>
      </c>
      <c r="M129" s="43"/>
      <c r="N129" s="43"/>
      <c r="O129" s="43"/>
      <c r="P129" s="218"/>
      <c r="Q129" s="367"/>
    </row>
    <row r="130" spans="1:17" s="112" customFormat="1" ht="51.75" customHeight="1">
      <c r="A130" s="135" t="s">
        <v>160</v>
      </c>
      <c r="B130" s="136" t="s">
        <v>161</v>
      </c>
      <c r="C130" s="137" t="s">
        <v>43</v>
      </c>
      <c r="D130" s="138" t="s">
        <v>17</v>
      </c>
      <c r="E130" s="139" t="s">
        <v>17</v>
      </c>
      <c r="F130" s="136" t="s">
        <v>18</v>
      </c>
      <c r="G130" s="138">
        <f>I130+O130</f>
        <v>15670501</v>
      </c>
      <c r="H130" s="36">
        <v>15670501</v>
      </c>
      <c r="I130" s="138">
        <f>J130+L130+M130+N130</f>
        <v>5249463</v>
      </c>
      <c r="J130" s="138"/>
      <c r="K130" s="138"/>
      <c r="L130" s="138">
        <v>5249463</v>
      </c>
      <c r="M130" s="138">
        <f>0-0</f>
        <v>0</v>
      </c>
      <c r="N130" s="138">
        <f>0-0</f>
        <v>0</v>
      </c>
      <c r="O130" s="138">
        <v>10421038</v>
      </c>
      <c r="P130" s="217"/>
      <c r="Q130" s="364" t="s">
        <v>306</v>
      </c>
    </row>
    <row r="131" spans="1:17" s="112" customFormat="1" ht="45">
      <c r="A131" s="122" t="s">
        <v>28</v>
      </c>
      <c r="B131" s="122" t="s">
        <v>29</v>
      </c>
      <c r="C131" s="120" t="s">
        <v>102</v>
      </c>
      <c r="D131" s="106" t="s">
        <v>17</v>
      </c>
      <c r="E131" s="121" t="s">
        <v>17</v>
      </c>
      <c r="F131" s="119" t="s">
        <v>240</v>
      </c>
      <c r="G131" s="106">
        <f>I131+O131</f>
        <v>9269568.2599999998</v>
      </c>
      <c r="H131" s="14"/>
      <c r="I131" s="106">
        <f>J131+L131+M131+N131</f>
        <v>3035681.02</v>
      </c>
      <c r="J131" s="106"/>
      <c r="K131" s="106"/>
      <c r="L131" s="106">
        <v>3035681.02</v>
      </c>
      <c r="M131" s="106"/>
      <c r="N131" s="106"/>
      <c r="O131" s="124">
        <v>6233887.2400000002</v>
      </c>
      <c r="P131" s="157"/>
      <c r="Q131" s="365"/>
    </row>
    <row r="132" spans="1:17" ht="45">
      <c r="A132" s="9" t="s">
        <v>34</v>
      </c>
      <c r="B132" s="9" t="s">
        <v>162</v>
      </c>
      <c r="C132" s="6" t="s">
        <v>149</v>
      </c>
      <c r="D132" s="4" t="s">
        <v>47</v>
      </c>
      <c r="E132" s="5" t="s">
        <v>17</v>
      </c>
      <c r="F132" s="9" t="s">
        <v>241</v>
      </c>
      <c r="G132" s="16">
        <f>G131/G130</f>
        <v>0.59152979601609412</v>
      </c>
      <c r="H132" s="16">
        <f t="shared" ref="H132:O132" si="86">H131/H130</f>
        <v>0</v>
      </c>
      <c r="I132" s="16">
        <f t="shared" si="86"/>
        <v>0.5782841063933587</v>
      </c>
      <c r="J132" s="16"/>
      <c r="K132" s="16"/>
      <c r="L132" s="16">
        <f t="shared" si="86"/>
        <v>0.5782841063933587</v>
      </c>
      <c r="M132" s="16"/>
      <c r="N132" s="16"/>
      <c r="O132" s="16">
        <f t="shared" si="86"/>
        <v>0.59820214070805622</v>
      </c>
      <c r="P132" s="157"/>
      <c r="Q132" s="366"/>
    </row>
    <row r="133" spans="1:17" s="112" customFormat="1" ht="25.5" customHeight="1">
      <c r="C133" s="107" t="s">
        <v>163</v>
      </c>
      <c r="D133" s="107" t="s">
        <v>17</v>
      </c>
      <c r="E133" s="123">
        <v>2010</v>
      </c>
      <c r="F133" s="120" t="s">
        <v>18</v>
      </c>
      <c r="G133" s="107">
        <f>I133+O133</f>
        <v>12426008</v>
      </c>
      <c r="H133" s="7">
        <v>12426008</v>
      </c>
      <c r="I133" s="107">
        <f>J133+L133+M133+N133</f>
        <v>4191827</v>
      </c>
      <c r="J133" s="107"/>
      <c r="K133" s="107"/>
      <c r="L133" s="107">
        <v>4191827</v>
      </c>
      <c r="M133" s="107">
        <f>0-0</f>
        <v>0</v>
      </c>
      <c r="N133" s="107">
        <f>0-0</f>
        <v>0</v>
      </c>
      <c r="O133" s="107">
        <v>8234181</v>
      </c>
      <c r="P133" s="158"/>
      <c r="Q133" s="365"/>
    </row>
    <row r="134" spans="1:17" s="112" customFormat="1" ht="27" customHeight="1">
      <c r="C134" s="107" t="s">
        <v>17</v>
      </c>
      <c r="D134" s="107" t="s">
        <v>17</v>
      </c>
      <c r="E134" s="123">
        <v>2010</v>
      </c>
      <c r="F134" s="120" t="s">
        <v>240</v>
      </c>
      <c r="G134" s="107">
        <f>I134+O134</f>
        <v>9269568.2599999998</v>
      </c>
      <c r="H134" s="7">
        <v>12426009</v>
      </c>
      <c r="I134" s="107">
        <f>J134+L134+M134+N134</f>
        <v>3035681.02</v>
      </c>
      <c r="J134" s="107"/>
      <c r="K134" s="107"/>
      <c r="L134" s="107">
        <v>3035681.02</v>
      </c>
      <c r="M134" s="107"/>
      <c r="N134" s="107"/>
      <c r="O134" s="125">
        <v>6233887.2400000002</v>
      </c>
      <c r="P134" s="158"/>
      <c r="Q134" s="365"/>
    </row>
    <row r="135" spans="1:17" ht="26.25" customHeight="1" thickBot="1">
      <c r="A135" s="39"/>
      <c r="B135" s="39"/>
      <c r="C135" s="40" t="s">
        <v>17</v>
      </c>
      <c r="D135" s="41" t="s">
        <v>47</v>
      </c>
      <c r="E135" s="140">
        <v>2010</v>
      </c>
      <c r="F135" s="42" t="s">
        <v>241</v>
      </c>
      <c r="G135" s="43">
        <f>G134/G133</f>
        <v>0.74598119202884783</v>
      </c>
      <c r="H135" s="43">
        <f t="shared" ref="H135:O135" si="87">H134/H133</f>
        <v>1.0000000804763687</v>
      </c>
      <c r="I135" s="43">
        <f t="shared" si="87"/>
        <v>0.72419043534000804</v>
      </c>
      <c r="J135" s="43"/>
      <c r="K135" s="43"/>
      <c r="L135" s="43">
        <f t="shared" si="87"/>
        <v>0.72419043534000804</v>
      </c>
      <c r="M135" s="43"/>
      <c r="N135" s="43"/>
      <c r="O135" s="43">
        <f t="shared" si="87"/>
        <v>0.75707435141394153</v>
      </c>
      <c r="P135" s="218"/>
      <c r="Q135" s="367"/>
    </row>
    <row r="136" spans="1:17" s="112" customFormat="1" ht="56.25" customHeight="1">
      <c r="A136" s="135" t="s">
        <v>164</v>
      </c>
      <c r="B136" s="136" t="s">
        <v>165</v>
      </c>
      <c r="C136" s="137" t="s">
        <v>43</v>
      </c>
      <c r="D136" s="138" t="s">
        <v>17</v>
      </c>
      <c r="E136" s="139" t="s">
        <v>17</v>
      </c>
      <c r="F136" s="136" t="s">
        <v>18</v>
      </c>
      <c r="G136" s="138">
        <f>I136+O136</f>
        <v>100729635</v>
      </c>
      <c r="H136" s="36">
        <v>133243321</v>
      </c>
      <c r="I136" s="138">
        <f>J136+L136+M136+N136</f>
        <v>94082023</v>
      </c>
      <c r="J136" s="138"/>
      <c r="K136" s="138"/>
      <c r="L136" s="138">
        <v>94082023</v>
      </c>
      <c r="M136" s="138">
        <f>0-0</f>
        <v>0</v>
      </c>
      <c r="N136" s="138">
        <f>0-0</f>
        <v>0</v>
      </c>
      <c r="O136" s="138">
        <v>6647612</v>
      </c>
      <c r="P136" s="217">
        <v>32513686</v>
      </c>
      <c r="Q136" s="364" t="s">
        <v>281</v>
      </c>
    </row>
    <row r="137" spans="1:17" s="112" customFormat="1" ht="69" customHeight="1">
      <c r="A137" s="122" t="s">
        <v>28</v>
      </c>
      <c r="B137" s="122" t="s">
        <v>29</v>
      </c>
      <c r="C137" s="120" t="s">
        <v>102</v>
      </c>
      <c r="D137" s="106" t="s">
        <v>17</v>
      </c>
      <c r="E137" s="121" t="s">
        <v>17</v>
      </c>
      <c r="F137" s="119" t="s">
        <v>240</v>
      </c>
      <c r="G137" s="106">
        <f>I137+O137</f>
        <v>65822848.559999995</v>
      </c>
      <c r="H137" s="14">
        <v>133243322</v>
      </c>
      <c r="I137" s="106">
        <f>J137+L137+M137+N137</f>
        <v>60175695.299999997</v>
      </c>
      <c r="J137" s="106"/>
      <c r="K137" s="106"/>
      <c r="L137" s="106">
        <v>60175695.299999997</v>
      </c>
      <c r="M137" s="106"/>
      <c r="N137" s="106"/>
      <c r="O137" s="106">
        <v>5647153.2599999998</v>
      </c>
      <c r="P137" s="157">
        <v>32461537</v>
      </c>
      <c r="Q137" s="365"/>
    </row>
    <row r="138" spans="1:17" ht="45">
      <c r="A138" s="9" t="s">
        <v>34</v>
      </c>
      <c r="B138" s="9" t="s">
        <v>162</v>
      </c>
      <c r="C138" s="6" t="s">
        <v>104</v>
      </c>
      <c r="D138" s="4" t="s">
        <v>47</v>
      </c>
      <c r="E138" s="5" t="s">
        <v>17</v>
      </c>
      <c r="F138" s="9" t="s">
        <v>241</v>
      </c>
      <c r="G138" s="16">
        <f>G137/G136</f>
        <v>0.65346060829069808</v>
      </c>
      <c r="H138" s="16">
        <f t="shared" ref="H138:P138" si="88">H137/H136</f>
        <v>1.0000000075050666</v>
      </c>
      <c r="I138" s="16">
        <f t="shared" si="88"/>
        <v>0.63960885811309565</v>
      </c>
      <c r="J138" s="16"/>
      <c r="K138" s="16"/>
      <c r="L138" s="16">
        <f t="shared" si="88"/>
        <v>0.63960885811309565</v>
      </c>
      <c r="M138" s="16"/>
      <c r="N138" s="16"/>
      <c r="O138" s="16">
        <f t="shared" si="88"/>
        <v>0.84950103285209788</v>
      </c>
      <c r="P138" s="16">
        <f t="shared" si="88"/>
        <v>0.99839609080311598</v>
      </c>
      <c r="Q138" s="366"/>
    </row>
    <row r="139" spans="1:17" s="112" customFormat="1" ht="14.25">
      <c r="C139" s="107" t="s">
        <v>163</v>
      </c>
      <c r="D139" s="107" t="s">
        <v>17</v>
      </c>
      <c r="E139" s="123">
        <v>2010</v>
      </c>
      <c r="F139" s="120" t="s">
        <v>18</v>
      </c>
      <c r="G139" s="107">
        <f>I139+O139</f>
        <v>9463604</v>
      </c>
      <c r="H139" s="7">
        <v>22443860</v>
      </c>
      <c r="I139" s="107">
        <f>J139+L139+M139+N139</f>
        <v>2815992</v>
      </c>
      <c r="J139" s="107"/>
      <c r="K139" s="107"/>
      <c r="L139" s="107">
        <v>2815992</v>
      </c>
      <c r="M139" s="107"/>
      <c r="N139" s="107"/>
      <c r="O139" s="107">
        <v>6647612</v>
      </c>
      <c r="P139" s="158">
        <v>12980256</v>
      </c>
      <c r="Q139" s="365"/>
    </row>
    <row r="140" spans="1:17" s="112" customFormat="1" ht="14.25">
      <c r="A140" s="141"/>
      <c r="B140" s="141"/>
      <c r="C140" s="107" t="s">
        <v>17</v>
      </c>
      <c r="D140" s="107" t="s">
        <v>17</v>
      </c>
      <c r="E140" s="123">
        <v>2010</v>
      </c>
      <c r="F140" s="120" t="s">
        <v>240</v>
      </c>
      <c r="G140" s="107">
        <f>I140+O140</f>
        <v>8454040</v>
      </c>
      <c r="H140" s="7">
        <v>22443861</v>
      </c>
      <c r="I140" s="107">
        <f>J140+L140+M140+N140</f>
        <v>2806886.74</v>
      </c>
      <c r="J140" s="107"/>
      <c r="K140" s="107"/>
      <c r="L140" s="107">
        <v>2806886.74</v>
      </c>
      <c r="M140" s="107"/>
      <c r="N140" s="107"/>
      <c r="O140" s="125">
        <v>5647153.2599999998</v>
      </c>
      <c r="P140" s="107">
        <v>12928098.57</v>
      </c>
      <c r="Q140" s="365"/>
    </row>
    <row r="141" spans="1:17" thickBot="1">
      <c r="A141" s="39"/>
      <c r="B141" s="39"/>
      <c r="C141" s="40" t="s">
        <v>17</v>
      </c>
      <c r="D141" s="41" t="s">
        <v>47</v>
      </c>
      <c r="E141" s="140">
        <v>2010</v>
      </c>
      <c r="F141" s="42" t="s">
        <v>241</v>
      </c>
      <c r="G141" s="43">
        <f>G140/G139</f>
        <v>0.89332140271296223</v>
      </c>
      <c r="H141" s="43">
        <f t="shared" ref="H141:P141" si="89">H140/H139</f>
        <v>1.0000000445556156</v>
      </c>
      <c r="I141" s="43">
        <f t="shared" si="89"/>
        <v>0.99676658882553648</v>
      </c>
      <c r="J141" s="43"/>
      <c r="K141" s="43"/>
      <c r="L141" s="43">
        <f t="shared" si="89"/>
        <v>0.99676658882553648</v>
      </c>
      <c r="M141" s="43"/>
      <c r="N141" s="43"/>
      <c r="O141" s="43">
        <f t="shared" si="89"/>
        <v>0.84950103285209788</v>
      </c>
      <c r="P141" s="43">
        <f t="shared" si="89"/>
        <v>0.99598178726213105</v>
      </c>
      <c r="Q141" s="367"/>
    </row>
    <row r="142" spans="1:17" s="112" customFormat="1" ht="33.75">
      <c r="A142" s="135" t="s">
        <v>166</v>
      </c>
      <c r="B142" s="136" t="s">
        <v>167</v>
      </c>
      <c r="C142" s="137" t="s">
        <v>43</v>
      </c>
      <c r="D142" s="138" t="s">
        <v>17</v>
      </c>
      <c r="E142" s="139" t="s">
        <v>17</v>
      </c>
      <c r="F142" s="136" t="s">
        <v>18</v>
      </c>
      <c r="G142" s="138">
        <f>I142+O142</f>
        <v>10791243</v>
      </c>
      <c r="H142" s="36">
        <v>11586431</v>
      </c>
      <c r="I142" s="138">
        <f>J142+L142+M142+N142</f>
        <v>1684958</v>
      </c>
      <c r="J142" s="138"/>
      <c r="K142" s="138"/>
      <c r="L142" s="138">
        <v>1684958</v>
      </c>
      <c r="M142" s="138">
        <f>0-0</f>
        <v>0</v>
      </c>
      <c r="N142" s="138">
        <f>0-0</f>
        <v>0</v>
      </c>
      <c r="O142" s="138">
        <v>9106285</v>
      </c>
      <c r="P142" s="217">
        <v>397594</v>
      </c>
      <c r="Q142" s="364" t="s">
        <v>282</v>
      </c>
    </row>
    <row r="143" spans="1:17" s="112" customFormat="1" ht="45">
      <c r="A143" s="122" t="s">
        <v>28</v>
      </c>
      <c r="B143" s="122" t="s">
        <v>29</v>
      </c>
      <c r="C143" s="120" t="s">
        <v>102</v>
      </c>
      <c r="D143" s="106" t="s">
        <v>17</v>
      </c>
      <c r="E143" s="121" t="s">
        <v>17</v>
      </c>
      <c r="F143" s="119" t="s">
        <v>240</v>
      </c>
      <c r="G143" s="106">
        <f>I143+O143</f>
        <v>0</v>
      </c>
      <c r="H143" s="14">
        <v>11586432</v>
      </c>
      <c r="I143" s="106">
        <f>J143+L143+M143+N143</f>
        <v>0</v>
      </c>
      <c r="J143" s="106"/>
      <c r="K143" s="106"/>
      <c r="L143" s="106">
        <v>0</v>
      </c>
      <c r="M143" s="106"/>
      <c r="N143" s="106"/>
      <c r="O143" s="124">
        <v>0</v>
      </c>
      <c r="P143" s="157">
        <v>0</v>
      </c>
      <c r="Q143" s="365"/>
    </row>
    <row r="144" spans="1:17" ht="45">
      <c r="A144" s="9" t="s">
        <v>34</v>
      </c>
      <c r="B144" s="9" t="s">
        <v>162</v>
      </c>
      <c r="C144" s="6" t="s">
        <v>104</v>
      </c>
      <c r="D144" s="4" t="s">
        <v>91</v>
      </c>
      <c r="E144" s="5" t="s">
        <v>17</v>
      </c>
      <c r="F144" s="9" t="s">
        <v>241</v>
      </c>
      <c r="G144" s="16">
        <f>G143/G142</f>
        <v>0</v>
      </c>
      <c r="H144" s="16">
        <f t="shared" ref="H144:O144" si="90">H143/H142</f>
        <v>1.0000000863078544</v>
      </c>
      <c r="I144" s="16">
        <f t="shared" si="90"/>
        <v>0</v>
      </c>
      <c r="J144" s="16"/>
      <c r="K144" s="16"/>
      <c r="L144" s="16">
        <f t="shared" si="90"/>
        <v>0</v>
      </c>
      <c r="M144" s="16"/>
      <c r="N144" s="16"/>
      <c r="O144" s="16">
        <f t="shared" si="90"/>
        <v>0</v>
      </c>
      <c r="P144" s="157"/>
      <c r="Q144" s="366"/>
    </row>
    <row r="145" spans="1:17" s="112" customFormat="1" ht="14.25">
      <c r="A145" s="262"/>
      <c r="B145" s="262"/>
      <c r="C145" s="107" t="s">
        <v>163</v>
      </c>
      <c r="D145" s="107" t="s">
        <v>17</v>
      </c>
      <c r="E145" s="123">
        <v>2010</v>
      </c>
      <c r="F145" s="120" t="s">
        <v>18</v>
      </c>
      <c r="G145" s="107">
        <f>I145+O145</f>
        <v>275260</v>
      </c>
      <c r="H145" s="7">
        <v>275260</v>
      </c>
      <c r="I145" s="107">
        <f>J145+L145+M145+N145</f>
        <v>41317</v>
      </c>
      <c r="J145" s="107"/>
      <c r="K145" s="107"/>
      <c r="L145" s="107">
        <v>41317</v>
      </c>
      <c r="M145" s="107"/>
      <c r="N145" s="107"/>
      <c r="O145" s="107">
        <v>233943</v>
      </c>
      <c r="P145" s="158"/>
      <c r="Q145" s="365"/>
    </row>
    <row r="146" spans="1:17" s="112" customFormat="1" ht="14.25">
      <c r="A146" s="263"/>
      <c r="B146" s="263"/>
      <c r="C146" s="107" t="s">
        <v>17</v>
      </c>
      <c r="D146" s="107" t="s">
        <v>17</v>
      </c>
      <c r="E146" s="123">
        <v>2010</v>
      </c>
      <c r="F146" s="120" t="s">
        <v>240</v>
      </c>
      <c r="G146" s="107">
        <f>I146+O146</f>
        <v>0</v>
      </c>
      <c r="H146" s="7">
        <v>275261</v>
      </c>
      <c r="I146" s="107">
        <f>J146+L146+M146+N146</f>
        <v>0</v>
      </c>
      <c r="J146" s="107"/>
      <c r="K146" s="107"/>
      <c r="L146" s="107">
        <v>0</v>
      </c>
      <c r="M146" s="107"/>
      <c r="N146" s="107"/>
      <c r="O146" s="107">
        <v>0</v>
      </c>
      <c r="P146" s="158"/>
      <c r="Q146" s="365"/>
    </row>
    <row r="147" spans="1:17" ht="14.25" customHeight="1">
      <c r="A147" s="264"/>
      <c r="B147" s="264"/>
      <c r="C147" s="4" t="s">
        <v>17</v>
      </c>
      <c r="D147" s="13" t="s">
        <v>91</v>
      </c>
      <c r="E147" s="123">
        <v>2010</v>
      </c>
      <c r="F147" s="6" t="s">
        <v>241</v>
      </c>
      <c r="G147" s="17">
        <f>G146/G145</f>
        <v>0</v>
      </c>
      <c r="H147" s="17">
        <f t="shared" ref="H147:O147" si="91">H146/H145</f>
        <v>1.0000036329288673</v>
      </c>
      <c r="I147" s="17">
        <f t="shared" si="91"/>
        <v>0</v>
      </c>
      <c r="J147" s="17"/>
      <c r="K147" s="17"/>
      <c r="L147" s="17">
        <f t="shared" si="91"/>
        <v>0</v>
      </c>
      <c r="M147" s="17"/>
      <c r="N147" s="17"/>
      <c r="O147" s="17">
        <f t="shared" si="91"/>
        <v>0</v>
      </c>
      <c r="P147" s="158"/>
      <c r="Q147" s="367"/>
    </row>
    <row r="148" spans="1:17" s="112" customFormat="1" ht="15" hidden="1" customHeight="1">
      <c r="D148" s="133"/>
      <c r="H148" s="8"/>
      <c r="Q148" s="134"/>
    </row>
    <row r="149" spans="1:17" s="112" customFormat="1" ht="15" hidden="1" customHeight="1">
      <c r="D149" s="133"/>
      <c r="H149" s="8"/>
      <c r="Q149" s="134"/>
    </row>
    <row r="150" spans="1:17" ht="15" hidden="1" customHeight="1">
      <c r="G150" s="8">
        <f>G10+G13+G19+G25+G31+G37+G43+G46+G49+G55+G61+G67+G73+G79+G85+G88+G94+G97+G100+G106+G112+G118+G124+G130+G136+G142</f>
        <v>408818928.13</v>
      </c>
      <c r="H150" s="8">
        <f t="shared" ref="H150:P150" si="92">H10+H13+H19+H25+H31+H37+H43+H46+H49+H55+H61+H67+H73+H79+H85+H88+H94+H97+H100+H106+H112+H118+H124+H130+H136+H142</f>
        <v>365611952</v>
      </c>
      <c r="I150" s="8">
        <f t="shared" si="92"/>
        <v>270458723</v>
      </c>
      <c r="J150" s="8">
        <f t="shared" si="92"/>
        <v>850850</v>
      </c>
      <c r="K150" s="8">
        <f t="shared" si="92"/>
        <v>109017</v>
      </c>
      <c r="L150" s="8">
        <f t="shared" si="92"/>
        <v>269607873</v>
      </c>
      <c r="M150" s="8">
        <f t="shared" si="92"/>
        <v>0</v>
      </c>
      <c r="N150" s="8">
        <f t="shared" si="92"/>
        <v>0</v>
      </c>
      <c r="O150" s="8">
        <f t="shared" si="92"/>
        <v>138360205.13</v>
      </c>
      <c r="P150" s="112">
        <f t="shared" si="92"/>
        <v>33762130</v>
      </c>
    </row>
    <row r="151" spans="1:17" ht="15" hidden="1" customHeight="1">
      <c r="G151" s="112">
        <f>G11+G14+G20+G26+G32+G38+G44+G47+G50+G56+G62+G68+G74+G80+G86+G89+G95+G98+G101+G107+G113+G119+G125+G131+G137+G143</f>
        <v>119580417.25</v>
      </c>
      <c r="H151" s="112">
        <f t="shared" ref="H151:P151" si="93">H11+H14+H20+H26+H32+H38+H44+H47+H50+H56+H62+H68+H74+H80+H86+H89+H95+H98+H101+H107+H113+H119+H125+H131+H137+H143</f>
        <v>349941464</v>
      </c>
      <c r="I151" s="112">
        <f t="shared" si="93"/>
        <v>97088679.379999995</v>
      </c>
      <c r="J151" s="112">
        <f t="shared" si="93"/>
        <v>845545</v>
      </c>
      <c r="K151" s="112">
        <f t="shared" si="93"/>
        <v>0</v>
      </c>
      <c r="L151" s="112">
        <f t="shared" si="93"/>
        <v>96243134.379999995</v>
      </c>
      <c r="M151" s="112">
        <f t="shared" si="93"/>
        <v>0</v>
      </c>
      <c r="N151" s="112">
        <f t="shared" si="93"/>
        <v>0</v>
      </c>
      <c r="O151" s="112">
        <f t="shared" si="93"/>
        <v>22491737.869999997</v>
      </c>
      <c r="P151" s="112">
        <f t="shared" si="93"/>
        <v>33156408.27</v>
      </c>
    </row>
    <row r="152" spans="1:17" ht="15" hidden="1" customHeight="1"/>
    <row r="153" spans="1:17" ht="15" hidden="1" customHeight="1">
      <c r="G153" s="112">
        <f>G16+G22+G28+G34+G40+G52+G58+G64+G70+G76+G82+G91++G103+G109+G115+G121+G127+G133+G139+G145</f>
        <v>46604348</v>
      </c>
      <c r="H153" s="112">
        <f t="shared" ref="H153:O153" si="94">H16+H22+H28+H34+H40+H52+H58+H64+H70+H76+H82+H91++H103+H109+H115+H121+H127+H133+H139+H145</f>
        <v>95598151</v>
      </c>
      <c r="I153" s="112">
        <f t="shared" si="94"/>
        <v>24728845</v>
      </c>
      <c r="J153" s="112">
        <f t="shared" si="94"/>
        <v>0</v>
      </c>
      <c r="K153" s="112">
        <f t="shared" si="94"/>
        <v>0</v>
      </c>
      <c r="L153" s="112">
        <f t="shared" si="94"/>
        <v>24728845</v>
      </c>
      <c r="M153" s="112">
        <f t="shared" si="94"/>
        <v>0</v>
      </c>
      <c r="N153" s="112">
        <f t="shared" si="94"/>
        <v>0</v>
      </c>
      <c r="O153" s="112">
        <f t="shared" si="94"/>
        <v>21875503</v>
      </c>
      <c r="P153" s="112">
        <f>P16+P22+P28+P34+P40+P52+P58+P64+P70+P76+P82+P91+P97+P103+P109+P115+P121+P127+P133+P139+P145</f>
        <v>13510755</v>
      </c>
    </row>
    <row r="154" spans="1:17" ht="15" hidden="1" customHeight="1">
      <c r="G154" s="112">
        <f>G17+G23+G29+G35+G41+G53+G59+G65+G71+G77+G83+G92+G104+G110+G116+G122+G128+G134+G140+G146</f>
        <v>37396348.43</v>
      </c>
      <c r="H154" s="112">
        <f t="shared" ref="H154:P154" si="95">H17+H23+H29+H35+H41+H53+H59+H65+H71+H77+H83+H92+H104+H110+H116+H122+H128+H134+H140+H146</f>
        <v>95598163</v>
      </c>
      <c r="I154" s="112">
        <f t="shared" si="95"/>
        <v>21572701.399999999</v>
      </c>
      <c r="J154" s="112">
        <f t="shared" si="95"/>
        <v>0</v>
      </c>
      <c r="K154" s="112">
        <f t="shared" si="95"/>
        <v>0</v>
      </c>
      <c r="L154" s="112">
        <f t="shared" si="95"/>
        <v>21572701.399999999</v>
      </c>
      <c r="M154" s="112">
        <f t="shared" si="95"/>
        <v>0</v>
      </c>
      <c r="N154" s="112">
        <f t="shared" si="95"/>
        <v>0</v>
      </c>
      <c r="O154" s="112">
        <f t="shared" si="95"/>
        <v>15823647.029999999</v>
      </c>
      <c r="P154" s="112">
        <f t="shared" si="95"/>
        <v>13622969.84</v>
      </c>
    </row>
  </sheetData>
  <autoFilter ref="A6:Q147"/>
  <mergeCells count="42">
    <mergeCell ref="F6:F9"/>
    <mergeCell ref="A6:A8"/>
    <mergeCell ref="B6:B8"/>
    <mergeCell ref="C6:C9"/>
    <mergeCell ref="D6:D9"/>
    <mergeCell ref="E6:E9"/>
    <mergeCell ref="G6:G9"/>
    <mergeCell ref="H6:H9"/>
    <mergeCell ref="P6:P9"/>
    <mergeCell ref="Q6:Q9"/>
    <mergeCell ref="I7:I9"/>
    <mergeCell ref="J7:J9"/>
    <mergeCell ref="L7:L9"/>
    <mergeCell ref="M7:M9"/>
    <mergeCell ref="N7:N9"/>
    <mergeCell ref="O7:O9"/>
    <mergeCell ref="K8:K9"/>
    <mergeCell ref="Q10:Q12"/>
    <mergeCell ref="Q13:Q18"/>
    <mergeCell ref="Q19:Q24"/>
    <mergeCell ref="Q25:Q30"/>
    <mergeCell ref="Q85:Q87"/>
    <mergeCell ref="Q31:Q36"/>
    <mergeCell ref="Q37:Q42"/>
    <mergeCell ref="Q43:Q45"/>
    <mergeCell ref="Q46:Q48"/>
    <mergeCell ref="Q49:Q54"/>
    <mergeCell ref="Q55:Q60"/>
    <mergeCell ref="Q61:Q66"/>
    <mergeCell ref="Q67:Q72"/>
    <mergeCell ref="Q73:Q78"/>
    <mergeCell ref="Q79:Q84"/>
    <mergeCell ref="Q124:Q129"/>
    <mergeCell ref="Q130:Q135"/>
    <mergeCell ref="Q136:Q141"/>
    <mergeCell ref="Q142:Q147"/>
    <mergeCell ref="Q88:Q93"/>
    <mergeCell ref="Q94:Q96"/>
    <mergeCell ref="Q100:Q105"/>
    <mergeCell ref="Q106:Q111"/>
    <mergeCell ref="Q112:Q117"/>
    <mergeCell ref="Q118:Q123"/>
  </mergeCells>
  <pageMargins left="0.19685039370078741" right="0.35433070866141736" top="0.23622047244094491" bottom="0.59055118110236227" header="0.15748031496062992" footer="0.15748031496062992"/>
  <pageSetup paperSize="8" scale="76" fitToHeight="0" orientation="landscape" useFirstPageNumber="1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Q193"/>
  <sheetViews>
    <sheetView zoomScaleNormal="100" workbookViewId="0">
      <pane xSplit="5" ySplit="9" topLeftCell="I10" activePane="bottomRight" state="frozen"/>
      <selection pane="topRight" activeCell="F1" sqref="F1"/>
      <selection pane="bottomLeft" activeCell="A10" sqref="A10"/>
      <selection pane="bottomRight" activeCell="M1" sqref="M1:M5"/>
    </sheetView>
  </sheetViews>
  <sheetFormatPr defaultRowHeight="15" customHeight="1"/>
  <cols>
    <col min="1" max="1" width="15.375" bestFit="1" customWidth="1"/>
    <col min="2" max="2" width="34.75" customWidth="1"/>
    <col min="3" max="3" width="15.25" customWidth="1"/>
    <col min="4" max="4" width="9.625" style="2" bestFit="1" customWidth="1"/>
    <col min="5" max="5" width="6.125" customWidth="1"/>
    <col min="6" max="6" width="9.875" bestFit="1" customWidth="1"/>
    <col min="7" max="7" width="12.375" bestFit="1" customWidth="1"/>
    <col min="8" max="8" width="10.5" hidden="1" bestFit="1" customWidth="1"/>
    <col min="9" max="9" width="12.375" bestFit="1" customWidth="1"/>
    <col min="10" max="11" width="9" customWidth="1"/>
    <col min="12" max="12" width="9.75" customWidth="1"/>
    <col min="13" max="13" width="9.125" customWidth="1"/>
    <col min="14" max="14" width="8.25" customWidth="1"/>
    <col min="15" max="15" width="9" customWidth="1"/>
    <col min="16" max="16" width="8.875" customWidth="1"/>
    <col min="17" max="17" width="18.75" customWidth="1"/>
  </cols>
  <sheetData>
    <row r="1" spans="1:17" ht="15.75">
      <c r="A1" s="3" t="s">
        <v>470</v>
      </c>
      <c r="M1" s="443" t="s">
        <v>469</v>
      </c>
      <c r="P1" s="1"/>
    </row>
    <row r="2" spans="1:17" ht="15.75">
      <c r="A2" s="3" t="s">
        <v>22</v>
      </c>
      <c r="M2" s="443" t="s">
        <v>465</v>
      </c>
      <c r="P2" s="1"/>
    </row>
    <row r="3" spans="1:17">
      <c r="M3" s="443" t="s">
        <v>466</v>
      </c>
      <c r="P3" s="1"/>
    </row>
    <row r="4" spans="1:17">
      <c r="M4" s="443" t="s">
        <v>467</v>
      </c>
      <c r="P4" s="1"/>
    </row>
    <row r="5" spans="1:17">
      <c r="M5" s="443" t="s">
        <v>468</v>
      </c>
      <c r="O5" s="1"/>
    </row>
    <row r="6" spans="1:17" ht="14.25" customHeight="1">
      <c r="A6" s="403" t="s">
        <v>0</v>
      </c>
      <c r="B6" s="394" t="s">
        <v>1</v>
      </c>
      <c r="C6" s="394" t="s">
        <v>2</v>
      </c>
      <c r="D6" s="410" t="s">
        <v>24</v>
      </c>
      <c r="E6" s="412" t="s">
        <v>25</v>
      </c>
      <c r="F6" s="396" t="s">
        <v>3</v>
      </c>
      <c r="G6" s="402" t="s">
        <v>4</v>
      </c>
      <c r="H6" s="403" t="s">
        <v>5</v>
      </c>
      <c r="I6" s="23"/>
      <c r="J6" s="24" t="s">
        <v>6</v>
      </c>
      <c r="K6" s="24"/>
      <c r="L6" s="24"/>
      <c r="M6" s="24"/>
      <c r="N6" s="24"/>
      <c r="O6" s="25"/>
      <c r="P6" s="403" t="s">
        <v>7</v>
      </c>
      <c r="Q6" s="399" t="s">
        <v>242</v>
      </c>
    </row>
    <row r="7" spans="1:17" ht="14.25" customHeight="1">
      <c r="A7" s="403"/>
      <c r="B7" s="407"/>
      <c r="C7" s="408"/>
      <c r="D7" s="410"/>
      <c r="E7" s="413"/>
      <c r="F7" s="396"/>
      <c r="G7" s="402"/>
      <c r="H7" s="403"/>
      <c r="I7" s="404" t="s">
        <v>8</v>
      </c>
      <c r="J7" s="406" t="s">
        <v>9</v>
      </c>
      <c r="K7" s="28" t="s">
        <v>6</v>
      </c>
      <c r="L7" s="403" t="s">
        <v>10</v>
      </c>
      <c r="M7" s="403" t="s">
        <v>11</v>
      </c>
      <c r="N7" s="403" t="s">
        <v>12</v>
      </c>
      <c r="O7" s="392" t="s">
        <v>13</v>
      </c>
      <c r="P7" s="403"/>
      <c r="Q7" s="400"/>
    </row>
    <row r="8" spans="1:17" ht="14.25" customHeight="1">
      <c r="A8" s="403"/>
      <c r="B8" s="395"/>
      <c r="C8" s="408"/>
      <c r="D8" s="410"/>
      <c r="E8" s="413"/>
      <c r="F8" s="396"/>
      <c r="G8" s="402"/>
      <c r="H8" s="403"/>
      <c r="I8" s="405"/>
      <c r="J8" s="403"/>
      <c r="K8" s="394" t="s">
        <v>14</v>
      </c>
      <c r="L8" s="403"/>
      <c r="M8" s="403"/>
      <c r="N8" s="403"/>
      <c r="O8" s="392"/>
      <c r="P8" s="403"/>
      <c r="Q8" s="400"/>
    </row>
    <row r="9" spans="1:17" ht="44.25" customHeight="1">
      <c r="A9" s="27" t="s">
        <v>15</v>
      </c>
      <c r="B9" s="27" t="s">
        <v>16</v>
      </c>
      <c r="C9" s="409"/>
      <c r="D9" s="411"/>
      <c r="E9" s="414"/>
      <c r="F9" s="396"/>
      <c r="G9" s="402"/>
      <c r="H9" s="403"/>
      <c r="I9" s="405"/>
      <c r="J9" s="403"/>
      <c r="K9" s="395"/>
      <c r="L9" s="403"/>
      <c r="M9" s="403"/>
      <c r="N9" s="403"/>
      <c r="O9" s="393"/>
      <c r="P9" s="403"/>
      <c r="Q9" s="401"/>
    </row>
    <row r="10" spans="1:17" ht="33.75">
      <c r="A10" s="5" t="s">
        <v>64</v>
      </c>
      <c r="B10" s="9" t="s">
        <v>65</v>
      </c>
      <c r="C10" s="6" t="s">
        <v>17</v>
      </c>
      <c r="D10" s="5"/>
      <c r="E10" s="5" t="s">
        <v>17</v>
      </c>
      <c r="F10" s="9" t="s">
        <v>18</v>
      </c>
      <c r="G10" s="14">
        <f>I10+O10</f>
        <v>2422025</v>
      </c>
      <c r="H10" s="14">
        <v>2422025</v>
      </c>
      <c r="I10" s="14">
        <f>J10+L10+M10+N10</f>
        <v>2422025</v>
      </c>
      <c r="J10" s="14">
        <f>0-0</f>
        <v>0</v>
      </c>
      <c r="K10" s="14">
        <f>0-0</f>
        <v>0</v>
      </c>
      <c r="L10" s="14">
        <v>2422025</v>
      </c>
      <c r="M10" s="14">
        <f>0-0</f>
        <v>0</v>
      </c>
      <c r="N10" s="14">
        <f>0-0</f>
        <v>0</v>
      </c>
      <c r="O10" s="14">
        <f>0-0</f>
        <v>0</v>
      </c>
      <c r="P10" s="18">
        <f>0-0</f>
        <v>0</v>
      </c>
      <c r="Q10" s="22"/>
    </row>
    <row r="11" spans="1:17" ht="22.5">
      <c r="A11" s="10" t="s">
        <v>28</v>
      </c>
      <c r="B11" s="10" t="s">
        <v>29</v>
      </c>
      <c r="C11" s="6" t="s">
        <v>17</v>
      </c>
      <c r="D11" s="5"/>
      <c r="E11" s="5" t="s">
        <v>17</v>
      </c>
      <c r="F11" s="9" t="s">
        <v>240</v>
      </c>
      <c r="G11" s="14">
        <v>2238133.38</v>
      </c>
      <c r="H11" s="14">
        <f ca="1">H12-H10</f>
        <v>0</v>
      </c>
      <c r="I11" s="14">
        <v>2238133.38</v>
      </c>
      <c r="J11" s="14">
        <v>0</v>
      </c>
      <c r="K11" s="14">
        <v>0</v>
      </c>
      <c r="L11" s="14">
        <v>2238133.38</v>
      </c>
      <c r="M11" s="14"/>
      <c r="N11" s="14"/>
      <c r="O11" s="14"/>
      <c r="P11" s="18"/>
      <c r="Q11" s="160" t="s">
        <v>307</v>
      </c>
    </row>
    <row r="12" spans="1:17" ht="33.75">
      <c r="A12" s="9" t="s">
        <v>66</v>
      </c>
      <c r="B12" s="9" t="s">
        <v>66</v>
      </c>
      <c r="C12" s="6" t="s">
        <v>17</v>
      </c>
      <c r="D12" s="4" t="s">
        <v>17</v>
      </c>
      <c r="E12" s="5" t="s">
        <v>17</v>
      </c>
      <c r="F12" s="9" t="s">
        <v>241</v>
      </c>
      <c r="G12" s="16">
        <f>G11/G10</f>
        <v>0.92407525933877643</v>
      </c>
      <c r="H12" s="16">
        <f t="shared" ref="H12:L12" ca="1" si="0">H11/H10</f>
        <v>0</v>
      </c>
      <c r="I12" s="16">
        <f t="shared" si="0"/>
        <v>0.92407525933877643</v>
      </c>
      <c r="J12" s="16"/>
      <c r="K12" s="16"/>
      <c r="L12" s="16">
        <f t="shared" si="0"/>
        <v>0.92407525933877643</v>
      </c>
      <c r="M12" s="16"/>
      <c r="N12" s="16"/>
      <c r="O12" s="16"/>
      <c r="P12" s="19"/>
      <c r="Q12" s="15"/>
    </row>
    <row r="13" spans="1:17" ht="14.25">
      <c r="C13" s="4" t="s">
        <v>67</v>
      </c>
      <c r="D13" s="4" t="s">
        <v>17</v>
      </c>
      <c r="E13" s="12">
        <v>2010</v>
      </c>
      <c r="F13" s="6" t="s">
        <v>18</v>
      </c>
      <c r="G13" s="7">
        <f>I13+O13</f>
        <v>1122025</v>
      </c>
      <c r="H13" s="7">
        <v>1122025</v>
      </c>
      <c r="I13" s="7">
        <f>J13+L13+M13+N13</f>
        <v>1122025</v>
      </c>
      <c r="J13" s="7"/>
      <c r="K13" s="7"/>
      <c r="L13" s="7">
        <v>1122025</v>
      </c>
      <c r="M13" s="7"/>
      <c r="N13" s="7"/>
      <c r="O13" s="7"/>
      <c r="P13" s="20"/>
      <c r="Q13" s="15"/>
    </row>
    <row r="14" spans="1:17" ht="14.25">
      <c r="C14" s="4" t="s">
        <v>17</v>
      </c>
      <c r="D14" s="4" t="s">
        <v>17</v>
      </c>
      <c r="E14" s="256">
        <v>2010</v>
      </c>
      <c r="F14" s="6" t="s">
        <v>240</v>
      </c>
      <c r="G14" s="107">
        <v>1121605.53</v>
      </c>
      <c r="H14" s="107">
        <v>1121605.53</v>
      </c>
      <c r="I14" s="107">
        <v>1121605.53</v>
      </c>
      <c r="J14" s="107"/>
      <c r="K14" s="107"/>
      <c r="L14" s="107">
        <v>1121605.53</v>
      </c>
      <c r="M14" s="7"/>
      <c r="N14" s="7"/>
      <c r="O14" s="7"/>
      <c r="P14" s="20"/>
      <c r="Q14" s="15"/>
    </row>
    <row r="15" spans="1:17" thickBot="1">
      <c r="A15" s="39"/>
      <c r="B15" s="39"/>
      <c r="C15" s="40" t="s">
        <v>17</v>
      </c>
      <c r="D15" s="41" t="s">
        <v>17</v>
      </c>
      <c r="E15" s="257">
        <v>2010</v>
      </c>
      <c r="F15" s="42" t="s">
        <v>241</v>
      </c>
      <c r="G15" s="43">
        <f>G14/G13</f>
        <v>0.99962614914997439</v>
      </c>
      <c r="H15" s="43">
        <f t="shared" ref="H15:L15" si="1">H14/H13</f>
        <v>0.99962614914997439</v>
      </c>
      <c r="I15" s="43">
        <f t="shared" si="1"/>
        <v>0.99962614914997439</v>
      </c>
      <c r="J15" s="43"/>
      <c r="K15" s="43"/>
      <c r="L15" s="43">
        <f t="shared" si="1"/>
        <v>0.99962614914997439</v>
      </c>
      <c r="M15" s="43"/>
      <c r="N15" s="43"/>
      <c r="O15" s="43"/>
      <c r="P15" s="44"/>
      <c r="Q15" s="105"/>
    </row>
    <row r="16" spans="1:17" ht="22.5">
      <c r="A16" s="33" t="s">
        <v>68</v>
      </c>
      <c r="B16" s="34" t="s">
        <v>69</v>
      </c>
      <c r="C16" s="35" t="s">
        <v>17</v>
      </c>
      <c r="D16" s="33" t="s">
        <v>17</v>
      </c>
      <c r="E16" s="33" t="s">
        <v>17</v>
      </c>
      <c r="F16" s="34" t="s">
        <v>18</v>
      </c>
      <c r="G16" s="36">
        <f>I16+O16</f>
        <v>5859629</v>
      </c>
      <c r="H16" s="36">
        <v>5859629</v>
      </c>
      <c r="I16" s="36">
        <f>J16+L16+M16+N16</f>
        <v>5859629</v>
      </c>
      <c r="J16" s="36">
        <f>0-0</f>
        <v>0</v>
      </c>
      <c r="K16" s="36">
        <f>0-0</f>
        <v>0</v>
      </c>
      <c r="L16" s="36">
        <v>5859629</v>
      </c>
      <c r="M16" s="36">
        <f t="shared" ref="M16:P16" si="2">0-0</f>
        <v>0</v>
      </c>
      <c r="N16" s="36">
        <f t="shared" si="2"/>
        <v>0</v>
      </c>
      <c r="O16" s="36">
        <f t="shared" si="2"/>
        <v>0</v>
      </c>
      <c r="P16" s="37">
        <f t="shared" si="2"/>
        <v>0</v>
      </c>
      <c r="Q16" s="15"/>
    </row>
    <row r="17" spans="1:17" ht="22.5">
      <c r="A17" s="10" t="s">
        <v>28</v>
      </c>
      <c r="B17" s="10" t="s">
        <v>29</v>
      </c>
      <c r="C17" s="6" t="s">
        <v>17</v>
      </c>
      <c r="D17" s="5" t="s">
        <v>17</v>
      </c>
      <c r="E17" s="5" t="s">
        <v>17</v>
      </c>
      <c r="F17" s="9" t="s">
        <v>240</v>
      </c>
      <c r="G17" s="258">
        <v>5742087.0800000001</v>
      </c>
      <c r="H17" s="258">
        <v>0</v>
      </c>
      <c r="I17" s="258">
        <v>5742087.0800000001</v>
      </c>
      <c r="J17" s="258"/>
      <c r="K17" s="258"/>
      <c r="L17" s="258">
        <v>5742087.0800000001</v>
      </c>
      <c r="M17" s="14"/>
      <c r="N17" s="14"/>
      <c r="O17" s="14"/>
      <c r="P17" s="18"/>
      <c r="Q17" s="15"/>
    </row>
    <row r="18" spans="1:17" ht="45">
      <c r="A18" s="9" t="s">
        <v>70</v>
      </c>
      <c r="B18" s="9" t="s">
        <v>70</v>
      </c>
      <c r="C18" s="6" t="s">
        <v>17</v>
      </c>
      <c r="D18" s="4" t="s">
        <v>17</v>
      </c>
      <c r="E18" s="5" t="s">
        <v>17</v>
      </c>
      <c r="F18" s="9" t="s">
        <v>241</v>
      </c>
      <c r="G18" s="16">
        <f>G17/G16</f>
        <v>0.97994038189107191</v>
      </c>
      <c r="H18" s="16">
        <f t="shared" ref="H18:L18" si="3">H17/H16</f>
        <v>0</v>
      </c>
      <c r="I18" s="16">
        <f t="shared" si="3"/>
        <v>0.97994038189107191</v>
      </c>
      <c r="J18" s="16"/>
      <c r="K18" s="16"/>
      <c r="L18" s="16">
        <f t="shared" si="3"/>
        <v>0.97994038189107191</v>
      </c>
      <c r="M18" s="16"/>
      <c r="N18" s="16"/>
      <c r="O18" s="16"/>
      <c r="P18" s="19"/>
      <c r="Q18" s="15"/>
    </row>
    <row r="19" spans="1:17" ht="14.25">
      <c r="C19" s="4" t="s">
        <v>71</v>
      </c>
      <c r="D19" s="4" t="s">
        <v>17</v>
      </c>
      <c r="E19" s="12">
        <v>2010</v>
      </c>
      <c r="F19" s="6" t="s">
        <v>18</v>
      </c>
      <c r="G19" s="7">
        <f>I19+O19</f>
        <v>2212940</v>
      </c>
      <c r="H19" s="7">
        <v>2212940</v>
      </c>
      <c r="I19" s="7">
        <f>J19+L19+M19+N19</f>
        <v>2212940</v>
      </c>
      <c r="J19" s="7">
        <f>0-0</f>
        <v>0</v>
      </c>
      <c r="K19" s="7">
        <f>0-0</f>
        <v>0</v>
      </c>
      <c r="L19" s="7">
        <v>2212940</v>
      </c>
      <c r="M19" s="7">
        <f>0-0</f>
        <v>0</v>
      </c>
      <c r="N19" s="7">
        <f>0-0</f>
        <v>0</v>
      </c>
      <c r="O19" s="7">
        <f>0-0</f>
        <v>0</v>
      </c>
      <c r="P19" s="20">
        <f>0-0</f>
        <v>0</v>
      </c>
      <c r="Q19" s="15"/>
    </row>
    <row r="20" spans="1:17" ht="14.25">
      <c r="C20" s="4" t="s">
        <v>17</v>
      </c>
      <c r="D20" s="4" t="s">
        <v>17</v>
      </c>
      <c r="E20" s="256">
        <v>2010</v>
      </c>
      <c r="F20" s="6" t="s">
        <v>240</v>
      </c>
      <c r="G20" s="107">
        <v>2095398.79</v>
      </c>
      <c r="H20" s="107">
        <v>2095398.79</v>
      </c>
      <c r="I20" s="107">
        <v>2095398.79</v>
      </c>
      <c r="J20" s="107"/>
      <c r="K20" s="107"/>
      <c r="L20" s="107">
        <v>2095398.79</v>
      </c>
      <c r="M20" s="7"/>
      <c r="N20" s="7"/>
      <c r="O20" s="7"/>
      <c r="P20" s="20"/>
      <c r="Q20" s="15"/>
    </row>
    <row r="21" spans="1:17" thickBot="1">
      <c r="A21" s="39"/>
      <c r="B21" s="39"/>
      <c r="C21" s="40" t="s">
        <v>17</v>
      </c>
      <c r="D21" s="41" t="s">
        <v>17</v>
      </c>
      <c r="E21" s="257">
        <v>2010</v>
      </c>
      <c r="F21" s="42" t="s">
        <v>241</v>
      </c>
      <c r="G21" s="43">
        <f>G20/G19</f>
        <v>0.9468845924426329</v>
      </c>
      <c r="H21" s="43">
        <f t="shared" ref="H21:L21" si="4">H20/H19</f>
        <v>0.9468845924426329</v>
      </c>
      <c r="I21" s="43">
        <f t="shared" si="4"/>
        <v>0.9468845924426329</v>
      </c>
      <c r="J21" s="43"/>
      <c r="K21" s="43"/>
      <c r="L21" s="43">
        <f t="shared" si="4"/>
        <v>0.9468845924426329</v>
      </c>
      <c r="M21" s="43"/>
      <c r="N21" s="43"/>
      <c r="O21" s="43"/>
      <c r="P21" s="44"/>
      <c r="Q21" s="105"/>
    </row>
    <row r="22" spans="1:17" s="170" customFormat="1" ht="14.25">
      <c r="A22" s="199" t="s">
        <v>72</v>
      </c>
      <c r="B22" s="200" t="s">
        <v>73</v>
      </c>
      <c r="C22" s="201" t="s">
        <v>17</v>
      </c>
      <c r="D22" s="199" t="s">
        <v>17</v>
      </c>
      <c r="E22" s="199" t="s">
        <v>17</v>
      </c>
      <c r="F22" s="200" t="s">
        <v>18</v>
      </c>
      <c r="G22" s="202">
        <f>I22+O22</f>
        <v>6000000</v>
      </c>
      <c r="H22" s="202">
        <v>6000000</v>
      </c>
      <c r="I22" s="202">
        <f>J22+L22+M22+N22</f>
        <v>6000000</v>
      </c>
      <c r="J22" s="202">
        <f>0-0</f>
        <v>0</v>
      </c>
      <c r="K22" s="202">
        <f>0-0</f>
        <v>0</v>
      </c>
      <c r="L22" s="202">
        <v>6000000</v>
      </c>
      <c r="M22" s="202">
        <f t="shared" ref="M22:P22" si="5">0-0</f>
        <v>0</v>
      </c>
      <c r="N22" s="202">
        <f t="shared" si="5"/>
        <v>0</v>
      </c>
      <c r="O22" s="202">
        <f t="shared" si="5"/>
        <v>0</v>
      </c>
      <c r="P22" s="203">
        <f t="shared" si="5"/>
        <v>0</v>
      </c>
      <c r="Q22" s="204"/>
    </row>
    <row r="23" spans="1:17" s="170" customFormat="1" ht="22.5">
      <c r="A23" s="205" t="s">
        <v>28</v>
      </c>
      <c r="B23" s="205" t="s">
        <v>29</v>
      </c>
      <c r="C23" s="164" t="s">
        <v>17</v>
      </c>
      <c r="D23" s="166" t="s">
        <v>17</v>
      </c>
      <c r="E23" s="166" t="s">
        <v>17</v>
      </c>
      <c r="F23" s="163" t="s">
        <v>240</v>
      </c>
      <c r="G23" s="206">
        <v>3000000</v>
      </c>
      <c r="H23" s="206">
        <f ca="1">H24-H22</f>
        <v>0</v>
      </c>
      <c r="I23" s="206">
        <v>3000000</v>
      </c>
      <c r="J23" s="206"/>
      <c r="K23" s="206"/>
      <c r="L23" s="206">
        <v>3000000</v>
      </c>
      <c r="M23" s="206"/>
      <c r="N23" s="206"/>
      <c r="O23" s="206"/>
      <c r="P23" s="207"/>
      <c r="Q23" s="204"/>
    </row>
    <row r="24" spans="1:17" s="170" customFormat="1" ht="67.5">
      <c r="A24" s="163" t="s">
        <v>74</v>
      </c>
      <c r="B24" s="163" t="s">
        <v>74</v>
      </c>
      <c r="C24" s="164" t="s">
        <v>17</v>
      </c>
      <c r="D24" s="165" t="s">
        <v>17</v>
      </c>
      <c r="E24" s="166" t="s">
        <v>17</v>
      </c>
      <c r="F24" s="163" t="s">
        <v>241</v>
      </c>
      <c r="G24" s="167">
        <f>G23/G22</f>
        <v>0.5</v>
      </c>
      <c r="H24" s="167">
        <f t="shared" ref="H24:L24" ca="1" si="6">H23/H22</f>
        <v>0</v>
      </c>
      <c r="I24" s="167">
        <f t="shared" si="6"/>
        <v>0.5</v>
      </c>
      <c r="J24" s="167"/>
      <c r="K24" s="167"/>
      <c r="L24" s="167">
        <f t="shared" si="6"/>
        <v>0.5</v>
      </c>
      <c r="M24" s="167"/>
      <c r="N24" s="167"/>
      <c r="O24" s="167"/>
      <c r="P24" s="169"/>
      <c r="Q24" s="204"/>
    </row>
    <row r="25" spans="1:17" s="170" customFormat="1" ht="14.25">
      <c r="C25" s="165" t="s">
        <v>75</v>
      </c>
      <c r="D25" s="165" t="s">
        <v>17</v>
      </c>
      <c r="E25" s="171">
        <v>2010</v>
      </c>
      <c r="F25" s="164" t="s">
        <v>18</v>
      </c>
      <c r="G25" s="172">
        <f>I25+O25</f>
        <v>3000000</v>
      </c>
      <c r="H25" s="172">
        <v>3000000</v>
      </c>
      <c r="I25" s="172">
        <f>J25+L25+M25+N25</f>
        <v>3000000</v>
      </c>
      <c r="J25" s="172"/>
      <c r="K25" s="172"/>
      <c r="L25" s="172">
        <v>3000000</v>
      </c>
      <c r="M25" s="172"/>
      <c r="N25" s="172"/>
      <c r="O25" s="172"/>
      <c r="P25" s="174"/>
      <c r="Q25" s="204"/>
    </row>
    <row r="26" spans="1:17" s="170" customFormat="1" ht="14.25">
      <c r="C26" s="165" t="s">
        <v>17</v>
      </c>
      <c r="D26" s="165" t="s">
        <v>17</v>
      </c>
      <c r="E26" s="265">
        <v>2010</v>
      </c>
      <c r="F26" s="164" t="s">
        <v>240</v>
      </c>
      <c r="G26" s="172">
        <v>3000000</v>
      </c>
      <c r="H26" s="172">
        <f ca="1">H27-H25</f>
        <v>0</v>
      </c>
      <c r="I26" s="172">
        <v>3000000</v>
      </c>
      <c r="J26" s="172"/>
      <c r="K26" s="172"/>
      <c r="L26" s="172">
        <v>3000000</v>
      </c>
      <c r="M26" s="172"/>
      <c r="N26" s="172"/>
      <c r="O26" s="172"/>
      <c r="P26" s="174"/>
      <c r="Q26" s="204"/>
    </row>
    <row r="27" spans="1:17" s="170" customFormat="1" thickBot="1">
      <c r="A27" s="208"/>
      <c r="B27" s="208"/>
      <c r="C27" s="209" t="s">
        <v>17</v>
      </c>
      <c r="D27" s="210" t="s">
        <v>17</v>
      </c>
      <c r="E27" s="266">
        <v>2010</v>
      </c>
      <c r="F27" s="211" t="s">
        <v>241</v>
      </c>
      <c r="G27" s="212">
        <f>G26/G25</f>
        <v>1</v>
      </c>
      <c r="H27" s="212">
        <f t="shared" ref="H27:L27" ca="1" si="7">H26/H25</f>
        <v>0</v>
      </c>
      <c r="I27" s="212">
        <f t="shared" si="7"/>
        <v>1</v>
      </c>
      <c r="J27" s="212"/>
      <c r="K27" s="212"/>
      <c r="L27" s="212">
        <f t="shared" si="7"/>
        <v>1</v>
      </c>
      <c r="M27" s="212"/>
      <c r="N27" s="212"/>
      <c r="O27" s="212"/>
      <c r="P27" s="213"/>
      <c r="Q27" s="214"/>
    </row>
    <row r="28" spans="1:17" ht="45">
      <c r="A28" s="33" t="s">
        <v>76</v>
      </c>
      <c r="B28" s="34" t="s">
        <v>77</v>
      </c>
      <c r="C28" s="35" t="s">
        <v>43</v>
      </c>
      <c r="D28" s="33" t="s">
        <v>17</v>
      </c>
      <c r="E28" s="33" t="s">
        <v>17</v>
      </c>
      <c r="F28" s="34" t="s">
        <v>18</v>
      </c>
      <c r="G28" s="36">
        <f>I28+O28</f>
        <v>15839606</v>
      </c>
      <c r="H28" s="36">
        <v>15839606</v>
      </c>
      <c r="I28" s="36">
        <f>J28+L28+M28+N28</f>
        <v>15839606</v>
      </c>
      <c r="J28" s="36">
        <v>13463665</v>
      </c>
      <c r="K28" s="36">
        <v>13463665</v>
      </c>
      <c r="L28" s="36">
        <v>2375941</v>
      </c>
      <c r="M28" s="36">
        <f>0-0</f>
        <v>0</v>
      </c>
      <c r="N28" s="36">
        <f>0-0</f>
        <v>0</v>
      </c>
      <c r="O28" s="36">
        <f>0-0</f>
        <v>0</v>
      </c>
      <c r="P28" s="37">
        <f>0-0</f>
        <v>0</v>
      </c>
      <c r="Q28" s="15"/>
    </row>
    <row r="29" spans="1:17" ht="45">
      <c r="A29" s="10" t="s">
        <v>28</v>
      </c>
      <c r="B29" s="10" t="s">
        <v>29</v>
      </c>
      <c r="C29" s="6" t="s">
        <v>78</v>
      </c>
      <c r="D29" s="5" t="s">
        <v>17</v>
      </c>
      <c r="E29" s="5" t="s">
        <v>17</v>
      </c>
      <c r="F29" s="9" t="s">
        <v>240</v>
      </c>
      <c r="G29" s="106">
        <v>11552883.35</v>
      </c>
      <c r="H29" s="106">
        <f ca="1">H30-H28</f>
        <v>0</v>
      </c>
      <c r="I29" s="106">
        <v>11552883.35</v>
      </c>
      <c r="J29" s="275">
        <v>11208069</v>
      </c>
      <c r="K29" s="275">
        <v>11208069</v>
      </c>
      <c r="L29" s="106">
        <v>344813.65</v>
      </c>
      <c r="M29" s="14"/>
      <c r="N29" s="14"/>
      <c r="O29" s="14"/>
      <c r="P29" s="18"/>
      <c r="Q29" s="15"/>
    </row>
    <row r="30" spans="1:17" ht="45">
      <c r="A30" s="9" t="s">
        <v>79</v>
      </c>
      <c r="B30" s="9" t="s">
        <v>79</v>
      </c>
      <c r="C30" s="6" t="s">
        <v>80</v>
      </c>
      <c r="D30" s="4" t="s">
        <v>47</v>
      </c>
      <c r="E30" s="5" t="s">
        <v>17</v>
      </c>
      <c r="F30" s="9" t="s">
        <v>241</v>
      </c>
      <c r="G30" s="16">
        <f>G29/G28</f>
        <v>0.72936683841757177</v>
      </c>
      <c r="H30" s="16">
        <f t="shared" ref="H30:L30" ca="1" si="8">H29/H28</f>
        <v>0</v>
      </c>
      <c r="I30" s="16">
        <f t="shared" si="8"/>
        <v>0.72936683841757177</v>
      </c>
      <c r="J30" s="16">
        <f t="shared" si="8"/>
        <v>0.83246790528433379</v>
      </c>
      <c r="K30" s="16">
        <f t="shared" si="8"/>
        <v>0.83246790528433379</v>
      </c>
      <c r="L30" s="16">
        <f t="shared" si="8"/>
        <v>0.14512719381499795</v>
      </c>
      <c r="M30" s="16"/>
      <c r="N30" s="16"/>
      <c r="O30" s="16"/>
      <c r="P30" s="19"/>
      <c r="Q30" s="15"/>
    </row>
    <row r="31" spans="1:17" ht="14.25">
      <c r="C31" s="4" t="s">
        <v>81</v>
      </c>
      <c r="D31" s="4" t="s">
        <v>17</v>
      </c>
      <c r="E31" s="12">
        <v>2010</v>
      </c>
      <c r="F31" s="6" t="s">
        <v>18</v>
      </c>
      <c r="G31" s="7">
        <v>6881003</v>
      </c>
      <c r="H31" s="7">
        <v>11166940</v>
      </c>
      <c r="I31" s="7">
        <v>6881003</v>
      </c>
      <c r="J31" s="7">
        <v>6535403</v>
      </c>
      <c r="K31" s="7">
        <v>6535403</v>
      </c>
      <c r="L31" s="7">
        <v>345600</v>
      </c>
      <c r="M31" s="7">
        <f>0-0</f>
        <v>0</v>
      </c>
      <c r="N31" s="7">
        <f>0-0</f>
        <v>0</v>
      </c>
      <c r="O31" s="7">
        <f>0-0</f>
        <v>0</v>
      </c>
      <c r="P31" s="20">
        <f>0-0</f>
        <v>0</v>
      </c>
      <c r="Q31" s="15"/>
    </row>
    <row r="32" spans="1:17" ht="14.25">
      <c r="C32" s="4" t="s">
        <v>17</v>
      </c>
      <c r="D32" s="4" t="s">
        <v>17</v>
      </c>
      <c r="E32" s="256">
        <v>2010</v>
      </c>
      <c r="F32" s="107" t="s">
        <v>240</v>
      </c>
      <c r="G32" s="107">
        <v>6880216.6500000004</v>
      </c>
      <c r="H32" s="107">
        <v>6880216.6500000004</v>
      </c>
      <c r="I32" s="107">
        <v>6880216.6500000004</v>
      </c>
      <c r="J32" s="107">
        <v>6535403</v>
      </c>
      <c r="K32" s="107">
        <v>6535403</v>
      </c>
      <c r="L32" s="107">
        <v>344813.65</v>
      </c>
      <c r="M32" s="7"/>
      <c r="N32" s="7"/>
      <c r="O32" s="7"/>
      <c r="P32" s="20"/>
      <c r="Q32" s="15"/>
    </row>
    <row r="33" spans="1:17" thickBot="1">
      <c r="A33" s="39"/>
      <c r="B33" s="39"/>
      <c r="C33" s="40" t="s">
        <v>17</v>
      </c>
      <c r="D33" s="41" t="s">
        <v>47</v>
      </c>
      <c r="E33" s="257">
        <v>2010</v>
      </c>
      <c r="F33" s="42" t="s">
        <v>241</v>
      </c>
      <c r="G33" s="43">
        <f>G32/G31</f>
        <v>0.99988572160192346</v>
      </c>
      <c r="H33" s="43">
        <f t="shared" ref="H33:L33" si="9">H32/H31</f>
        <v>0.61612372324020726</v>
      </c>
      <c r="I33" s="43">
        <f t="shared" si="9"/>
        <v>0.99988572160192346</v>
      </c>
      <c r="J33" s="43">
        <f t="shared" si="9"/>
        <v>1</v>
      </c>
      <c r="K33" s="43">
        <f t="shared" si="9"/>
        <v>1</v>
      </c>
      <c r="L33" s="43">
        <f t="shared" si="9"/>
        <v>0.99772468171296302</v>
      </c>
      <c r="M33" s="43"/>
      <c r="N33" s="43"/>
      <c r="O33" s="43"/>
      <c r="P33" s="44"/>
      <c r="Q33" s="105"/>
    </row>
    <row r="34" spans="1:17" ht="56.25" customHeight="1">
      <c r="A34" s="33" t="s">
        <v>82</v>
      </c>
      <c r="B34" s="34" t="s">
        <v>77</v>
      </c>
      <c r="C34" s="35" t="s">
        <v>17</v>
      </c>
      <c r="D34" s="33" t="s">
        <v>17</v>
      </c>
      <c r="E34" s="33" t="s">
        <v>17</v>
      </c>
      <c r="F34" s="34" t="s">
        <v>18</v>
      </c>
      <c r="G34" s="36">
        <f>I34+O34</f>
        <v>482146</v>
      </c>
      <c r="H34" s="36">
        <v>482146</v>
      </c>
      <c r="I34" s="36">
        <f>J34+L34+M34+N34</f>
        <v>482146</v>
      </c>
      <c r="J34" s="36">
        <f>0-0</f>
        <v>0</v>
      </c>
      <c r="K34" s="36">
        <f>0-0</f>
        <v>0</v>
      </c>
      <c r="L34" s="36">
        <v>482146</v>
      </c>
      <c r="M34" s="36">
        <f>0-0</f>
        <v>0</v>
      </c>
      <c r="N34" s="36">
        <f>0-0</f>
        <v>0</v>
      </c>
      <c r="O34" s="36">
        <f>0-0</f>
        <v>0</v>
      </c>
      <c r="P34" s="37">
        <f>0-0</f>
        <v>0</v>
      </c>
      <c r="Q34" s="397" t="s">
        <v>257</v>
      </c>
    </row>
    <row r="35" spans="1:17" ht="30.75" customHeight="1">
      <c r="A35" s="10" t="s">
        <v>28</v>
      </c>
      <c r="B35" s="10" t="s">
        <v>29</v>
      </c>
      <c r="C35" s="6" t="s">
        <v>17</v>
      </c>
      <c r="D35" s="5" t="s">
        <v>17</v>
      </c>
      <c r="E35" s="5" t="s">
        <v>17</v>
      </c>
      <c r="F35" s="9" t="s">
        <v>240</v>
      </c>
      <c r="G35" s="14">
        <v>409141</v>
      </c>
      <c r="H35" s="14">
        <f ca="1">H36-H34</f>
        <v>0</v>
      </c>
      <c r="I35" s="14">
        <v>409141</v>
      </c>
      <c r="J35" s="14"/>
      <c r="K35" s="14"/>
      <c r="L35" s="14">
        <v>409141</v>
      </c>
      <c r="M35" s="14"/>
      <c r="N35" s="14"/>
      <c r="O35" s="14"/>
      <c r="P35" s="18"/>
      <c r="Q35" s="398"/>
    </row>
    <row r="36" spans="1:17" ht="45">
      <c r="A36" s="9" t="s">
        <v>79</v>
      </c>
      <c r="B36" s="9" t="s">
        <v>79</v>
      </c>
      <c r="C36" s="6" t="s">
        <v>17</v>
      </c>
      <c r="D36" s="4" t="s">
        <v>17</v>
      </c>
      <c r="E36" s="5" t="s">
        <v>17</v>
      </c>
      <c r="F36" s="9" t="s">
        <v>241</v>
      </c>
      <c r="G36" s="16">
        <f>G35/G34</f>
        <v>0.84858320923537689</v>
      </c>
      <c r="H36" s="16">
        <f t="shared" ref="H36:L36" ca="1" si="10">H35/H34</f>
        <v>0</v>
      </c>
      <c r="I36" s="16">
        <f t="shared" si="10"/>
        <v>0.84858320923537689</v>
      </c>
      <c r="J36" s="16"/>
      <c r="K36" s="16"/>
      <c r="L36" s="16">
        <f t="shared" si="10"/>
        <v>0.84858320923537689</v>
      </c>
      <c r="M36" s="16"/>
      <c r="N36" s="16"/>
      <c r="O36" s="16"/>
      <c r="P36" s="19"/>
      <c r="Q36" s="398"/>
    </row>
    <row r="37" spans="1:17" ht="14.25">
      <c r="C37" s="4" t="s">
        <v>81</v>
      </c>
      <c r="D37" s="4" t="s">
        <v>17</v>
      </c>
      <c r="E37" s="12">
        <v>2010</v>
      </c>
      <c r="F37" s="6" t="s">
        <v>18</v>
      </c>
      <c r="G37" s="7">
        <f>I37+O37</f>
        <v>52224</v>
      </c>
      <c r="H37" s="7">
        <v>124059</v>
      </c>
      <c r="I37" s="7">
        <f>J37+L37+M37+N37</f>
        <v>52224</v>
      </c>
      <c r="J37" s="7">
        <f>0-0</f>
        <v>0</v>
      </c>
      <c r="K37" s="7">
        <f>0-0</f>
        <v>0</v>
      </c>
      <c r="L37" s="7">
        <v>52224</v>
      </c>
      <c r="M37" s="7">
        <f>0-0</f>
        <v>0</v>
      </c>
      <c r="N37" s="7">
        <f>0-0</f>
        <v>0</v>
      </c>
      <c r="O37" s="7">
        <f>0-0</f>
        <v>0</v>
      </c>
      <c r="P37" s="20">
        <f>0-0</f>
        <v>0</v>
      </c>
      <c r="Q37" s="15"/>
    </row>
    <row r="38" spans="1:17" ht="14.25">
      <c r="A38" s="38"/>
      <c r="B38" s="38"/>
      <c r="C38" s="4" t="s">
        <v>17</v>
      </c>
      <c r="D38" s="4" t="s">
        <v>17</v>
      </c>
      <c r="E38" s="256">
        <v>2010</v>
      </c>
      <c r="F38" s="6" t="s">
        <v>240</v>
      </c>
      <c r="G38" s="107">
        <v>51053.66</v>
      </c>
      <c r="H38" s="107">
        <v>51053.66</v>
      </c>
      <c r="I38" s="107">
        <v>51053.66</v>
      </c>
      <c r="J38" s="107"/>
      <c r="K38" s="107"/>
      <c r="L38" s="107">
        <v>51053.66</v>
      </c>
      <c r="M38" s="7"/>
      <c r="N38" s="7"/>
      <c r="O38" s="7"/>
      <c r="P38" s="20"/>
      <c r="Q38" s="15"/>
    </row>
    <row r="39" spans="1:17" thickBot="1">
      <c r="A39" s="39"/>
      <c r="B39" s="39"/>
      <c r="C39" s="40" t="s">
        <v>17</v>
      </c>
      <c r="D39" s="41" t="s">
        <v>17</v>
      </c>
      <c r="E39" s="257">
        <v>2010</v>
      </c>
      <c r="F39" s="42" t="s">
        <v>241</v>
      </c>
      <c r="G39" s="43">
        <f>G38/G37</f>
        <v>0.97758999693627457</v>
      </c>
      <c r="H39" s="43">
        <f t="shared" ref="H39:L39" si="11">H38/H37</f>
        <v>0.4115272571921425</v>
      </c>
      <c r="I39" s="43">
        <f t="shared" si="11"/>
        <v>0.97758999693627457</v>
      </c>
      <c r="J39" s="43"/>
      <c r="K39" s="43"/>
      <c r="L39" s="43">
        <f t="shared" si="11"/>
        <v>0.97758999693627457</v>
      </c>
      <c r="M39" s="43"/>
      <c r="N39" s="43"/>
      <c r="O39" s="43"/>
      <c r="P39" s="44"/>
      <c r="Q39" s="105"/>
    </row>
    <row r="40" spans="1:17" ht="33.75">
      <c r="A40" s="33" t="s">
        <v>83</v>
      </c>
      <c r="B40" s="34" t="s">
        <v>84</v>
      </c>
      <c r="C40" s="35" t="s">
        <v>17</v>
      </c>
      <c r="D40" s="33" t="s">
        <v>17</v>
      </c>
      <c r="E40" s="33" t="s">
        <v>17</v>
      </c>
      <c r="F40" s="34" t="s">
        <v>18</v>
      </c>
      <c r="G40" s="36">
        <f>I40+O40</f>
        <v>192146</v>
      </c>
      <c r="H40" s="36">
        <v>192146</v>
      </c>
      <c r="I40" s="36">
        <f>J40+L40+M40+N40</f>
        <v>192146</v>
      </c>
      <c r="J40" s="36">
        <f>0-0</f>
        <v>0</v>
      </c>
      <c r="K40" s="36">
        <f>0-0</f>
        <v>0</v>
      </c>
      <c r="L40" s="36">
        <v>192146</v>
      </c>
      <c r="M40" s="36">
        <f>0-0</f>
        <v>0</v>
      </c>
      <c r="N40" s="36">
        <f>0-0</f>
        <v>0</v>
      </c>
      <c r="O40" s="36">
        <f>0-0</f>
        <v>0</v>
      </c>
      <c r="P40" s="37">
        <f>0-0</f>
        <v>0</v>
      </c>
      <c r="Q40" s="389" t="s">
        <v>258</v>
      </c>
    </row>
    <row r="41" spans="1:17" ht="22.5">
      <c r="A41" s="10" t="s">
        <v>28</v>
      </c>
      <c r="B41" s="10" t="s">
        <v>29</v>
      </c>
      <c r="C41" s="6" t="s">
        <v>17</v>
      </c>
      <c r="D41" s="5" t="s">
        <v>17</v>
      </c>
      <c r="E41" s="5" t="s">
        <v>17</v>
      </c>
      <c r="F41" s="9" t="s">
        <v>240</v>
      </c>
      <c r="G41" s="106">
        <v>192146</v>
      </c>
      <c r="H41" s="106">
        <f t="shared" ref="H41:N41" si="12">H44</f>
        <v>187570.86</v>
      </c>
      <c r="I41" s="106">
        <v>192146</v>
      </c>
      <c r="J41" s="106">
        <f t="shared" si="12"/>
        <v>0</v>
      </c>
      <c r="K41" s="106">
        <f t="shared" si="12"/>
        <v>0</v>
      </c>
      <c r="L41" s="106">
        <v>192146</v>
      </c>
      <c r="M41" s="106">
        <f t="shared" si="12"/>
        <v>0</v>
      </c>
      <c r="N41" s="106">
        <f t="shared" si="12"/>
        <v>0</v>
      </c>
      <c r="O41" s="14"/>
      <c r="P41" s="18"/>
      <c r="Q41" s="390"/>
    </row>
    <row r="42" spans="1:17" ht="45">
      <c r="A42" s="9" t="s">
        <v>34</v>
      </c>
      <c r="B42" s="9" t="s">
        <v>85</v>
      </c>
      <c r="C42" s="6" t="s">
        <v>17</v>
      </c>
      <c r="D42" s="4" t="s">
        <v>17</v>
      </c>
      <c r="E42" s="5" t="s">
        <v>17</v>
      </c>
      <c r="F42" s="9" t="s">
        <v>241</v>
      </c>
      <c r="G42" s="16">
        <f>G41/G40</f>
        <v>1</v>
      </c>
      <c r="H42" s="16">
        <f t="shared" ref="H42:L42" si="13">H41/H40</f>
        <v>0.97618925192301675</v>
      </c>
      <c r="I42" s="16">
        <f t="shared" si="13"/>
        <v>1</v>
      </c>
      <c r="J42" s="16"/>
      <c r="K42" s="16"/>
      <c r="L42" s="16">
        <f t="shared" si="13"/>
        <v>1</v>
      </c>
      <c r="M42" s="16"/>
      <c r="N42" s="16"/>
      <c r="O42" s="16"/>
      <c r="P42" s="19"/>
      <c r="Q42" s="390"/>
    </row>
    <row r="43" spans="1:17" ht="14.25">
      <c r="C43" s="4" t="s">
        <v>86</v>
      </c>
      <c r="D43" s="4" t="s">
        <v>17</v>
      </c>
      <c r="E43" s="12">
        <v>2010</v>
      </c>
      <c r="F43" s="6" t="s">
        <v>18</v>
      </c>
      <c r="G43" s="7">
        <f>I43+O43</f>
        <v>187571</v>
      </c>
      <c r="H43" s="7">
        <v>187571</v>
      </c>
      <c r="I43" s="7">
        <f>J43+L43+M43+N43</f>
        <v>187571</v>
      </c>
      <c r="J43" s="7">
        <f>0-0</f>
        <v>0</v>
      </c>
      <c r="K43" s="7">
        <f>0-0</f>
        <v>0</v>
      </c>
      <c r="L43" s="7">
        <v>187571</v>
      </c>
      <c r="M43" s="7">
        <f>0-0</f>
        <v>0</v>
      </c>
      <c r="N43" s="7">
        <f>0-0</f>
        <v>0</v>
      </c>
      <c r="O43" s="7">
        <f>0-0</f>
        <v>0</v>
      </c>
      <c r="P43" s="20">
        <f>0-0</f>
        <v>0</v>
      </c>
      <c r="Q43" s="390"/>
    </row>
    <row r="44" spans="1:17" ht="14.25">
      <c r="C44" s="4" t="s">
        <v>17</v>
      </c>
      <c r="D44" s="4" t="s">
        <v>17</v>
      </c>
      <c r="E44" s="256">
        <v>2010</v>
      </c>
      <c r="F44" s="6" t="s">
        <v>240</v>
      </c>
      <c r="G44" s="107">
        <v>187570.86</v>
      </c>
      <c r="H44" s="107">
        <v>187570.86</v>
      </c>
      <c r="I44" s="107">
        <v>187570.86</v>
      </c>
      <c r="J44" s="107"/>
      <c r="K44" s="107"/>
      <c r="L44" s="107">
        <v>187570.86</v>
      </c>
      <c r="M44" s="7"/>
      <c r="N44" s="7"/>
      <c r="O44" s="7"/>
      <c r="P44" s="20"/>
      <c r="Q44" s="390"/>
    </row>
    <row r="45" spans="1:17" thickBot="1">
      <c r="A45" s="39"/>
      <c r="B45" s="39"/>
      <c r="C45" s="40" t="s">
        <v>17</v>
      </c>
      <c r="D45" s="41" t="s">
        <v>17</v>
      </c>
      <c r="E45" s="257">
        <v>2010</v>
      </c>
      <c r="F45" s="42" t="s">
        <v>241</v>
      </c>
      <c r="G45" s="43">
        <f>G44/G43</f>
        <v>0.99999925361596398</v>
      </c>
      <c r="H45" s="43">
        <f t="shared" ref="H45:L45" si="14">H44/H43</f>
        <v>0.99999925361596398</v>
      </c>
      <c r="I45" s="43">
        <f t="shared" si="14"/>
        <v>0.99999925361596398</v>
      </c>
      <c r="J45" s="43"/>
      <c r="K45" s="43"/>
      <c r="L45" s="43">
        <f t="shared" si="14"/>
        <v>0.99999925361596398</v>
      </c>
      <c r="M45" s="43"/>
      <c r="N45" s="43"/>
      <c r="O45" s="43"/>
      <c r="P45" s="44"/>
      <c r="Q45" s="391"/>
    </row>
    <row r="46" spans="1:17" hidden="1"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idden="1">
      <c r="G47" s="274"/>
      <c r="H47" s="274"/>
      <c r="I47" s="274"/>
      <c r="J47" s="274"/>
      <c r="K47" s="274"/>
      <c r="L47" s="274"/>
      <c r="M47" s="8"/>
      <c r="N47" s="8"/>
      <c r="O47" s="8"/>
      <c r="P47" s="8"/>
    </row>
    <row r="48" spans="1:17" hidden="1">
      <c r="G48" s="274">
        <f>G10+G16+G22+G28+G34+G40</f>
        <v>30795552</v>
      </c>
      <c r="H48" s="274">
        <f t="shared" ref="H48:P48" si="15">H10+H16+H22+H28+H34+H40</f>
        <v>30795552</v>
      </c>
      <c r="I48" s="274">
        <f t="shared" si="15"/>
        <v>30795552</v>
      </c>
      <c r="J48" s="274">
        <f t="shared" si="15"/>
        <v>13463665</v>
      </c>
      <c r="K48" s="274">
        <f t="shared" si="15"/>
        <v>13463665</v>
      </c>
      <c r="L48" s="274">
        <f t="shared" si="15"/>
        <v>17331887</v>
      </c>
      <c r="M48" s="8">
        <f t="shared" si="15"/>
        <v>0</v>
      </c>
      <c r="N48" s="8">
        <f t="shared" si="15"/>
        <v>0</v>
      </c>
      <c r="O48" s="8">
        <f t="shared" si="15"/>
        <v>0</v>
      </c>
      <c r="P48" s="8">
        <f t="shared" si="15"/>
        <v>0</v>
      </c>
    </row>
    <row r="49" spans="7:16" hidden="1">
      <c r="G49" s="274">
        <f t="shared" ref="G49:P53" si="16">G11+G17+G23+G29+G35+G41</f>
        <v>23134390.810000002</v>
      </c>
      <c r="H49" s="274">
        <f t="shared" ca="1" si="16"/>
        <v>17392303.379999999</v>
      </c>
      <c r="I49" s="274">
        <f t="shared" si="16"/>
        <v>23134390.810000002</v>
      </c>
      <c r="J49" s="274">
        <f t="shared" si="16"/>
        <v>11208069</v>
      </c>
      <c r="K49" s="274">
        <f t="shared" si="16"/>
        <v>11208069</v>
      </c>
      <c r="L49" s="274">
        <f t="shared" si="16"/>
        <v>11926321.110000001</v>
      </c>
      <c r="M49" s="8">
        <f t="shared" si="16"/>
        <v>0</v>
      </c>
      <c r="N49" s="8">
        <f t="shared" si="16"/>
        <v>0</v>
      </c>
      <c r="O49" s="8">
        <f t="shared" si="16"/>
        <v>0</v>
      </c>
      <c r="P49" s="8">
        <f t="shared" si="16"/>
        <v>0</v>
      </c>
    </row>
    <row r="50" spans="7:16" hidden="1">
      <c r="G50" s="274">
        <f t="shared" si="16"/>
        <v>4.9819656888827968</v>
      </c>
      <c r="H50" s="274">
        <f t="shared" ca="1" si="16"/>
        <v>4.0020252848952156</v>
      </c>
      <c r="I50" s="274">
        <f t="shared" si="16"/>
        <v>4.9819656888827968</v>
      </c>
      <c r="J50" s="274">
        <f t="shared" si="16"/>
        <v>0.83246790528433379</v>
      </c>
      <c r="K50" s="274">
        <f t="shared" si="16"/>
        <v>0.83246790528433379</v>
      </c>
      <c r="L50" s="274">
        <f t="shared" si="16"/>
        <v>4.3977260442802226</v>
      </c>
      <c r="M50" s="8">
        <f t="shared" si="16"/>
        <v>0</v>
      </c>
      <c r="N50" s="8">
        <f t="shared" si="16"/>
        <v>0</v>
      </c>
      <c r="O50" s="8">
        <f t="shared" si="16"/>
        <v>0</v>
      </c>
      <c r="P50" s="8">
        <f t="shared" si="16"/>
        <v>0</v>
      </c>
    </row>
    <row r="51" spans="7:16" hidden="1">
      <c r="G51" s="274">
        <f t="shared" si="16"/>
        <v>13455763</v>
      </c>
      <c r="H51" s="274">
        <f t="shared" si="16"/>
        <v>17813535</v>
      </c>
      <c r="I51" s="274">
        <f t="shared" si="16"/>
        <v>13455763</v>
      </c>
      <c r="J51" s="274">
        <f t="shared" si="16"/>
        <v>6535403</v>
      </c>
      <c r="K51" s="274">
        <f t="shared" si="16"/>
        <v>6535403</v>
      </c>
      <c r="L51" s="274">
        <f t="shared" si="16"/>
        <v>6920360</v>
      </c>
      <c r="M51" s="8">
        <f t="shared" si="16"/>
        <v>0</v>
      </c>
      <c r="N51" s="8">
        <f t="shared" si="16"/>
        <v>0</v>
      </c>
      <c r="O51" s="8">
        <f t="shared" si="16"/>
        <v>0</v>
      </c>
      <c r="P51" s="8">
        <f t="shared" si="16"/>
        <v>0</v>
      </c>
    </row>
    <row r="52" spans="7:16" hidden="1">
      <c r="G52" s="274">
        <f t="shared" si="16"/>
        <v>13335845.49</v>
      </c>
      <c r="H52" s="274">
        <f t="shared" ca="1" si="16"/>
        <v>13335846.859999999</v>
      </c>
      <c r="I52" s="274">
        <f t="shared" si="16"/>
        <v>13335845.49</v>
      </c>
      <c r="J52" s="274">
        <f t="shared" si="16"/>
        <v>6535403</v>
      </c>
      <c r="K52" s="274">
        <f t="shared" si="16"/>
        <v>6535403</v>
      </c>
      <c r="L52" s="274">
        <f t="shared" si="16"/>
        <v>6800442.4900000012</v>
      </c>
      <c r="M52" s="8">
        <f t="shared" si="16"/>
        <v>0</v>
      </c>
      <c r="N52" s="8">
        <f t="shared" si="16"/>
        <v>0</v>
      </c>
      <c r="O52" s="8">
        <f t="shared" si="16"/>
        <v>0</v>
      </c>
      <c r="P52" s="8">
        <f t="shared" si="16"/>
        <v>0</v>
      </c>
    </row>
    <row r="53" spans="7:16" hidden="1">
      <c r="G53" s="8">
        <f t="shared" si="16"/>
        <v>5.9239857137467693</v>
      </c>
      <c r="H53" s="8"/>
      <c r="I53" s="8"/>
      <c r="J53" s="8"/>
      <c r="K53" s="8"/>
      <c r="L53" s="8"/>
      <c r="M53" s="8"/>
      <c r="N53" s="8"/>
      <c r="O53" s="8"/>
      <c r="P53" s="8"/>
    </row>
    <row r="54" spans="7:16"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7:16" ht="15" customHeight="1"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7:16" ht="15" customHeight="1"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7:16" ht="15" customHeight="1"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7:16" ht="15" customHeight="1"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7:16" ht="15" customHeight="1"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7:16" ht="15" customHeight="1"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7:16" ht="15" customHeight="1"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7:16" ht="15" customHeight="1"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7:16" ht="15" customHeight="1"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7:16" ht="15" customHeight="1"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7:16" ht="15" customHeight="1"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7:16" ht="15" customHeight="1"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7:16" ht="15" customHeight="1"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7:16" ht="15" customHeight="1"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7:16" ht="15" customHeight="1"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7:16" ht="15" customHeight="1"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7:16" ht="15" customHeight="1"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7:16" ht="15" customHeight="1"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7:16" ht="15" customHeight="1"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7:16" ht="15" customHeight="1"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7:16" ht="15" customHeight="1"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7:16" ht="15" customHeight="1"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7:16" ht="15" customHeight="1"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7:16" ht="15" customHeight="1"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7:16" ht="15" customHeight="1"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7:16" ht="15" customHeight="1"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7:16" ht="15" customHeight="1"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7:16" ht="15" customHeight="1"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7:16" ht="15" customHeight="1"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7:16" ht="15" customHeight="1"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7:16" ht="15" customHeight="1"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7:16" ht="15" customHeight="1"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7:16" ht="15" customHeight="1"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7:16" ht="15" customHeight="1"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7:16" ht="15" customHeight="1"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7:16" ht="15" customHeight="1"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7:16" ht="15" customHeight="1"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7:16" ht="15" customHeight="1"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7:16" ht="15" customHeight="1"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7:16" ht="15" customHeight="1"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7:16" ht="15" customHeight="1"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7:16" ht="15" customHeight="1"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7:16" ht="15" customHeight="1"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7:16" ht="15" customHeight="1"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7:16" ht="15" customHeight="1"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7:16" ht="15" customHeight="1"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7:16" ht="15" customHeight="1"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7:16" ht="15" customHeight="1"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7:16" ht="15" customHeight="1"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7:16" ht="15" customHeight="1"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7:16" ht="15" customHeight="1"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7:16" ht="15" customHeight="1"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7:16" ht="15" customHeight="1"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7:16" ht="15" customHeight="1"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7:16" ht="15" customHeight="1"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7:16" ht="15" customHeight="1"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7:16" ht="15" customHeight="1"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7:16" ht="15" customHeight="1"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7:16" ht="15" customHeight="1"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7:16" ht="15" customHeight="1"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7:16" ht="15" customHeight="1"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7:16" ht="15" customHeight="1"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7:16" ht="15" customHeight="1"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7:16" ht="15" customHeight="1"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7:16" ht="15" customHeight="1"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7:16" ht="15" customHeight="1"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7:16" ht="15" customHeight="1"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7:16" ht="15" customHeight="1"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7:16" ht="15" customHeight="1"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7:16" ht="15" customHeight="1"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7:16" ht="15" customHeight="1"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7:16" ht="15" customHeight="1"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7:16" ht="15" customHeight="1"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7:16" ht="15" customHeight="1"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7:16" ht="15" customHeight="1"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7:16" ht="15" customHeight="1"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7:16" ht="15" customHeight="1"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7:16" ht="15" customHeight="1"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7:16" ht="15" customHeight="1"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7:16" ht="15" customHeight="1"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7:16" ht="15" customHeight="1"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7:16" ht="15" customHeight="1"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7:16" ht="15" customHeight="1"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7:16" ht="15" customHeight="1"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7:16" ht="15" customHeight="1"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7:16" ht="15" customHeight="1"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7:16" ht="15" customHeight="1"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7:16" ht="15" customHeight="1"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7:16" ht="15" customHeight="1"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7:16" ht="15" customHeight="1"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7:16" ht="15" customHeight="1"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7:16" ht="15" customHeight="1"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7:16" ht="15" customHeight="1"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7:16" ht="15" customHeight="1"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7:16" ht="15" customHeight="1"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7:16" ht="15" customHeight="1"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7:16" ht="15" customHeight="1"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7:16" ht="15" customHeight="1"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7:16" ht="15" customHeight="1"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7:16" ht="15" customHeight="1"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7:16" ht="15" customHeight="1"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7:16" ht="15" customHeight="1"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7:16" ht="15" customHeight="1"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7:16" ht="15" customHeight="1"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7:16" ht="15" customHeight="1"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7:16" ht="15" customHeight="1"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7:16" ht="15" customHeight="1"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7:16" ht="15" customHeight="1"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7:16" ht="15" customHeight="1"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7:16" ht="15" customHeight="1"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7:16" ht="15" customHeight="1"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7:16" ht="15" customHeight="1"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7:16" ht="15" customHeight="1"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7:16" ht="15" customHeight="1"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7:16" ht="15" customHeight="1"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7:16" ht="15" customHeight="1"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7:16" ht="15" customHeight="1"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7:16" ht="15" customHeight="1"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7:16" ht="15" customHeight="1"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7:16" ht="15" customHeight="1"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7:16" ht="15" customHeight="1"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7:16" ht="15" customHeight="1"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7:16" ht="15" customHeight="1"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7:16" ht="15" customHeight="1"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7:16" ht="15" customHeight="1"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7:16" ht="15" customHeight="1"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7:16" ht="15" customHeight="1"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7:16" ht="15" customHeight="1"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7:16" ht="15" customHeight="1"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7:16" ht="15" customHeight="1"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7:16" ht="15" customHeight="1"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7:16" ht="15" customHeight="1"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7:16" ht="15" customHeight="1"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7:16" ht="15" customHeight="1"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7:16" ht="15" customHeight="1"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7:16" ht="15" customHeight="1"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7:16" ht="15" customHeight="1"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7:16" ht="15" customHeight="1"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7:16" ht="15" customHeight="1">
      <c r="G193" s="8"/>
      <c r="H193" s="8"/>
      <c r="I193" s="8"/>
      <c r="J193" s="8"/>
      <c r="K193" s="8"/>
      <c r="L193" s="8"/>
      <c r="M193" s="8"/>
      <c r="N193" s="8"/>
      <c r="O193" s="8"/>
      <c r="P193" s="8"/>
    </row>
  </sheetData>
  <mergeCells count="19">
    <mergeCell ref="A6:A8"/>
    <mergeCell ref="B6:B8"/>
    <mergeCell ref="C6:C9"/>
    <mergeCell ref="D6:D9"/>
    <mergeCell ref="E6:E9"/>
    <mergeCell ref="Q40:Q45"/>
    <mergeCell ref="O7:O9"/>
    <mergeCell ref="K8:K9"/>
    <mergeCell ref="F6:F9"/>
    <mergeCell ref="Q34:Q36"/>
    <mergeCell ref="Q6:Q9"/>
    <mergeCell ref="G6:G9"/>
    <mergeCell ref="H6:H9"/>
    <mergeCell ref="P6:P9"/>
    <mergeCell ref="I7:I9"/>
    <mergeCell ref="J7:J9"/>
    <mergeCell ref="L7:L9"/>
    <mergeCell ref="M7:M9"/>
    <mergeCell ref="N7:N9"/>
  </mergeCells>
  <pageMargins left="0.19685039370078741" right="0.15748031496062992" top="0.23622047244094491" bottom="0.31496062992125984" header="0.15748031496062992" footer="0.15748031496062992"/>
  <pageSetup paperSize="9" scale="65" orientation="landscape" useFirstPageNumber="1" r:id="rId1"/>
  <headerFooter alignWithMargins="0">
    <oddFooter>Strona &amp;P z &amp;N</oddFooter>
  </headerFooter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Q42"/>
  <sheetViews>
    <sheetView zoomScale="95" zoomScaleNormal="95" workbookViewId="0">
      <pane xSplit="5" ySplit="9" topLeftCell="M10" activePane="bottomRight" state="frozen"/>
      <selection pane="topRight" activeCell="F1" sqref="F1"/>
      <selection pane="bottomLeft" activeCell="A10" sqref="A10"/>
      <selection pane="bottomRight" activeCell="M1" sqref="M1:M5"/>
    </sheetView>
  </sheetViews>
  <sheetFormatPr defaultRowHeight="15" customHeight="1"/>
  <cols>
    <col min="1" max="1" width="13.625" customWidth="1"/>
    <col min="2" max="2" width="32.25" customWidth="1"/>
    <col min="3" max="3" width="16.875" bestFit="1" customWidth="1"/>
    <col min="4" max="4" width="9.625" style="2" bestFit="1" customWidth="1"/>
    <col min="5" max="5" width="6" customWidth="1"/>
    <col min="6" max="6" width="9.875" bestFit="1" customWidth="1"/>
    <col min="7" max="7" width="13" bestFit="1" customWidth="1"/>
    <col min="8" max="8" width="10.5" hidden="1" bestFit="1" customWidth="1"/>
    <col min="9" max="9" width="13" bestFit="1" customWidth="1"/>
    <col min="10" max="11" width="11.5" bestFit="1" customWidth="1"/>
    <col min="12" max="12" width="10.375" customWidth="1"/>
    <col min="13" max="13" width="11.5" bestFit="1" customWidth="1"/>
    <col min="14" max="14" width="8.375" customWidth="1"/>
    <col min="15" max="15" width="13.5" customWidth="1"/>
    <col min="16" max="16" width="10.875" bestFit="1" customWidth="1"/>
    <col min="17" max="17" width="26.125" style="29" customWidth="1"/>
  </cols>
  <sheetData>
    <row r="1" spans="1:17" ht="15.75">
      <c r="A1" s="3" t="s">
        <v>470</v>
      </c>
      <c r="M1" s="443" t="s">
        <v>469</v>
      </c>
      <c r="P1" s="1"/>
    </row>
    <row r="2" spans="1:17" ht="15.75">
      <c r="A2" s="3"/>
      <c r="M2" s="443" t="s">
        <v>465</v>
      </c>
      <c r="P2" s="1"/>
    </row>
    <row r="3" spans="1:17" ht="15.75">
      <c r="A3" s="3" t="s">
        <v>19</v>
      </c>
      <c r="M3" s="443" t="s">
        <v>466</v>
      </c>
      <c r="P3" s="1"/>
    </row>
    <row r="4" spans="1:17" ht="15.75">
      <c r="A4" s="3"/>
      <c r="M4" s="443" t="s">
        <v>467</v>
      </c>
      <c r="P4" s="1"/>
    </row>
    <row r="5" spans="1:17">
      <c r="M5" s="443" t="s">
        <v>468</v>
      </c>
      <c r="O5" s="1"/>
    </row>
    <row r="6" spans="1:17" ht="14.25" customHeight="1">
      <c r="A6" s="403" t="s">
        <v>0</v>
      </c>
      <c r="B6" s="394" t="s">
        <v>1</v>
      </c>
      <c r="C6" s="394" t="s">
        <v>2</v>
      </c>
      <c r="D6" s="403" t="s">
        <v>24</v>
      </c>
      <c r="E6" s="394" t="s">
        <v>25</v>
      </c>
      <c r="F6" s="403" t="s">
        <v>3</v>
      </c>
      <c r="G6" s="421" t="s">
        <v>4</v>
      </c>
      <c r="H6" s="403" t="s">
        <v>5</v>
      </c>
      <c r="I6" s="23"/>
      <c r="J6" s="24" t="s">
        <v>6</v>
      </c>
      <c r="K6" s="24"/>
      <c r="L6" s="24"/>
      <c r="M6" s="24"/>
      <c r="N6" s="24"/>
      <c r="O6" s="25"/>
      <c r="P6" s="406" t="s">
        <v>7</v>
      </c>
      <c r="Q6" s="418" t="s">
        <v>242</v>
      </c>
    </row>
    <row r="7" spans="1:17" ht="14.25" customHeight="1">
      <c r="A7" s="403"/>
      <c r="B7" s="407"/>
      <c r="C7" s="426"/>
      <c r="D7" s="403"/>
      <c r="E7" s="407"/>
      <c r="F7" s="403"/>
      <c r="G7" s="421"/>
      <c r="H7" s="403"/>
      <c r="I7" s="422" t="s">
        <v>8</v>
      </c>
      <c r="J7" s="406" t="s">
        <v>9</v>
      </c>
      <c r="K7" s="26" t="s">
        <v>6</v>
      </c>
      <c r="L7" s="403" t="s">
        <v>10</v>
      </c>
      <c r="M7" s="403" t="s">
        <v>11</v>
      </c>
      <c r="N7" s="403" t="s">
        <v>12</v>
      </c>
      <c r="O7" s="424" t="s">
        <v>13</v>
      </c>
      <c r="P7" s="406"/>
      <c r="Q7" s="419"/>
    </row>
    <row r="8" spans="1:17" ht="14.25" customHeight="1">
      <c r="A8" s="403"/>
      <c r="B8" s="395"/>
      <c r="C8" s="426"/>
      <c r="D8" s="403"/>
      <c r="E8" s="407"/>
      <c r="F8" s="403"/>
      <c r="G8" s="421"/>
      <c r="H8" s="403"/>
      <c r="I8" s="423"/>
      <c r="J8" s="403"/>
      <c r="K8" s="394" t="s">
        <v>14</v>
      </c>
      <c r="L8" s="403"/>
      <c r="M8" s="403"/>
      <c r="N8" s="403"/>
      <c r="O8" s="424"/>
      <c r="P8" s="406"/>
      <c r="Q8" s="419"/>
    </row>
    <row r="9" spans="1:17" ht="37.5" customHeight="1">
      <c r="A9" s="27" t="s">
        <v>15</v>
      </c>
      <c r="B9" s="27" t="s">
        <v>16</v>
      </c>
      <c r="C9" s="427"/>
      <c r="D9" s="394"/>
      <c r="E9" s="395"/>
      <c r="F9" s="403"/>
      <c r="G9" s="421"/>
      <c r="H9" s="403"/>
      <c r="I9" s="423"/>
      <c r="J9" s="403"/>
      <c r="K9" s="395"/>
      <c r="L9" s="403"/>
      <c r="M9" s="403"/>
      <c r="N9" s="403"/>
      <c r="O9" s="425"/>
      <c r="P9" s="406"/>
      <c r="Q9" s="420"/>
    </row>
    <row r="10" spans="1:17" ht="45">
      <c r="A10" s="50" t="s">
        <v>52</v>
      </c>
      <c r="B10" s="51" t="s">
        <v>53</v>
      </c>
      <c r="C10" s="52" t="s">
        <v>43</v>
      </c>
      <c r="D10" s="50"/>
      <c r="E10" s="50" t="s">
        <v>17</v>
      </c>
      <c r="F10" s="51" t="s">
        <v>18</v>
      </c>
      <c r="G10" s="53">
        <v>60000005</v>
      </c>
      <c r="H10" s="53">
        <v>60149757</v>
      </c>
      <c r="I10" s="53">
        <v>60000005</v>
      </c>
      <c r="J10" s="53">
        <v>51000002</v>
      </c>
      <c r="K10" s="53">
        <v>50863865</v>
      </c>
      <c r="L10" s="53">
        <v>1126563</v>
      </c>
      <c r="M10" s="53">
        <v>7873440</v>
      </c>
      <c r="N10" s="53">
        <v>0</v>
      </c>
      <c r="O10" s="53">
        <v>0</v>
      </c>
      <c r="P10" s="54">
        <v>136137</v>
      </c>
      <c r="Q10" s="95" t="s">
        <v>252</v>
      </c>
    </row>
    <row r="11" spans="1:17" ht="33.75">
      <c r="A11" s="55" t="s">
        <v>28</v>
      </c>
      <c r="B11" s="55" t="s">
        <v>29</v>
      </c>
      <c r="C11" s="52" t="s">
        <v>44</v>
      </c>
      <c r="D11" s="50"/>
      <c r="E11" s="50" t="s">
        <v>17</v>
      </c>
      <c r="F11" s="51" t="s">
        <v>240</v>
      </c>
      <c r="G11" s="53">
        <v>270266</v>
      </c>
      <c r="H11" s="53"/>
      <c r="I11" s="53">
        <v>270266</v>
      </c>
      <c r="J11" s="53">
        <v>229726</v>
      </c>
      <c r="K11" s="53">
        <v>229726</v>
      </c>
      <c r="L11" s="53">
        <v>40540</v>
      </c>
      <c r="M11" s="53">
        <v>0</v>
      </c>
      <c r="N11" s="53">
        <v>0</v>
      </c>
      <c r="O11" s="53">
        <v>0</v>
      </c>
      <c r="P11" s="56">
        <v>136137</v>
      </c>
      <c r="Q11" s="96" t="s">
        <v>247</v>
      </c>
    </row>
    <row r="12" spans="1:17" ht="73.5">
      <c r="A12" s="51" t="s">
        <v>54</v>
      </c>
      <c r="B12" s="51" t="s">
        <v>54</v>
      </c>
      <c r="C12" s="52" t="s">
        <v>51</v>
      </c>
      <c r="D12" s="57" t="s">
        <v>47</v>
      </c>
      <c r="E12" s="50" t="s">
        <v>17</v>
      </c>
      <c r="F12" s="51" t="s">
        <v>241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/>
      <c r="O12" s="58"/>
      <c r="P12" s="59">
        <f>P10/P11</f>
        <v>1</v>
      </c>
      <c r="Q12" s="97" t="s">
        <v>253</v>
      </c>
    </row>
    <row r="13" spans="1:17" ht="14.25">
      <c r="A13" s="60"/>
      <c r="B13" s="60"/>
      <c r="C13" s="57" t="s">
        <v>31</v>
      </c>
      <c r="D13" s="57" t="s">
        <v>17</v>
      </c>
      <c r="E13" s="61">
        <v>2010</v>
      </c>
      <c r="F13" s="52" t="s">
        <v>18</v>
      </c>
      <c r="G13" s="62">
        <v>3633352</v>
      </c>
      <c r="H13" s="62">
        <v>3769489</v>
      </c>
      <c r="I13" s="62">
        <v>3633352</v>
      </c>
      <c r="J13" s="62">
        <v>3088349</v>
      </c>
      <c r="K13" s="62">
        <v>3088349</v>
      </c>
      <c r="L13" s="62">
        <v>234187</v>
      </c>
      <c r="M13" s="62">
        <v>310816</v>
      </c>
      <c r="N13" s="62">
        <v>0</v>
      </c>
      <c r="O13" s="62">
        <v>0</v>
      </c>
      <c r="P13" s="63">
        <v>136137</v>
      </c>
      <c r="Q13" s="98"/>
    </row>
    <row r="14" spans="1:17" ht="14.25">
      <c r="A14" s="60"/>
      <c r="B14" s="60"/>
      <c r="C14" s="57" t="s">
        <v>17</v>
      </c>
      <c r="D14" s="57" t="s">
        <v>17</v>
      </c>
      <c r="E14" s="61">
        <v>2010</v>
      </c>
      <c r="F14" s="52" t="s">
        <v>240</v>
      </c>
      <c r="G14" s="68">
        <v>138385.88</v>
      </c>
      <c r="H14" s="68"/>
      <c r="I14" s="68">
        <v>138385.88</v>
      </c>
      <c r="J14" s="255">
        <v>117627.98</v>
      </c>
      <c r="K14" s="255">
        <v>117627.98</v>
      </c>
      <c r="L14" s="255">
        <v>20757.900000000001</v>
      </c>
      <c r="M14" s="62">
        <v>0</v>
      </c>
      <c r="N14" s="62">
        <v>0</v>
      </c>
      <c r="O14" s="62">
        <v>0</v>
      </c>
      <c r="P14" s="63">
        <v>136137</v>
      </c>
      <c r="Q14" s="99"/>
    </row>
    <row r="15" spans="1:17" thickBot="1">
      <c r="A15" s="81"/>
      <c r="B15" s="81"/>
      <c r="C15" s="82" t="s">
        <v>17</v>
      </c>
      <c r="D15" s="83" t="s">
        <v>47</v>
      </c>
      <c r="E15" s="61">
        <v>2010</v>
      </c>
      <c r="F15" s="84" t="s">
        <v>241</v>
      </c>
      <c r="G15" s="85">
        <f>G14/G13</f>
        <v>3.8087661201006678E-2</v>
      </c>
      <c r="H15" s="85">
        <f t="shared" ref="H15:M15" si="0">H14/H13</f>
        <v>0</v>
      </c>
      <c r="I15" s="85">
        <f t="shared" si="0"/>
        <v>3.8087661201006678E-2</v>
      </c>
      <c r="J15" s="85">
        <f t="shared" si="0"/>
        <v>3.8087657839188507E-2</v>
      </c>
      <c r="K15" s="85">
        <f t="shared" si="0"/>
        <v>3.8087657839188507E-2</v>
      </c>
      <c r="L15" s="85">
        <f t="shared" si="0"/>
        <v>8.8638139606382935E-2</v>
      </c>
      <c r="M15" s="85">
        <f t="shared" si="0"/>
        <v>0</v>
      </c>
      <c r="N15" s="85"/>
      <c r="O15" s="85"/>
      <c r="P15" s="86">
        <f t="shared" ref="P15" si="1">P14/P13</f>
        <v>1</v>
      </c>
      <c r="Q15" s="100"/>
    </row>
    <row r="16" spans="1:17" ht="88.5" customHeight="1">
      <c r="A16" s="89" t="s">
        <v>55</v>
      </c>
      <c r="B16" s="90" t="s">
        <v>56</v>
      </c>
      <c r="C16" s="91" t="s">
        <v>57</v>
      </c>
      <c r="D16" s="89" t="s">
        <v>17</v>
      </c>
      <c r="E16" s="89" t="s">
        <v>17</v>
      </c>
      <c r="F16" s="90" t="s">
        <v>18</v>
      </c>
      <c r="G16" s="92">
        <v>7013350</v>
      </c>
      <c r="H16" s="92">
        <v>21979520</v>
      </c>
      <c r="I16" s="92">
        <v>5503212</v>
      </c>
      <c r="J16" s="92">
        <v>4612897</v>
      </c>
      <c r="K16" s="92">
        <v>0</v>
      </c>
      <c r="L16" s="92">
        <v>877052</v>
      </c>
      <c r="M16" s="92">
        <v>13263</v>
      </c>
      <c r="N16" s="92">
        <v>0</v>
      </c>
      <c r="O16" s="92">
        <v>1510138</v>
      </c>
      <c r="P16" s="93">
        <v>0</v>
      </c>
      <c r="Q16" s="415" t="s">
        <v>248</v>
      </c>
    </row>
    <row r="17" spans="1:17" ht="89.25" customHeight="1">
      <c r="A17" s="55" t="s">
        <v>28</v>
      </c>
      <c r="B17" s="55" t="s">
        <v>29</v>
      </c>
      <c r="C17" s="52" t="s">
        <v>61</v>
      </c>
      <c r="D17" s="50" t="s">
        <v>17</v>
      </c>
      <c r="E17" s="50" t="s">
        <v>17</v>
      </c>
      <c r="F17" s="51" t="s">
        <v>240</v>
      </c>
      <c r="G17" s="66">
        <v>2344492.08</v>
      </c>
      <c r="H17" s="66"/>
      <c r="I17" s="66">
        <v>834362.37</v>
      </c>
      <c r="J17" s="66">
        <v>821100</v>
      </c>
      <c r="K17" s="66">
        <v>0</v>
      </c>
      <c r="L17" s="66">
        <v>0</v>
      </c>
      <c r="M17" s="66">
        <v>13262.37</v>
      </c>
      <c r="N17" s="66">
        <v>0</v>
      </c>
      <c r="O17" s="66">
        <v>1510129.71</v>
      </c>
      <c r="P17" s="67">
        <v>0</v>
      </c>
      <c r="Q17" s="416"/>
    </row>
    <row r="18" spans="1:17" ht="33.75">
      <c r="A18" s="51" t="s">
        <v>54</v>
      </c>
      <c r="B18" s="51" t="s">
        <v>54</v>
      </c>
      <c r="C18" s="52" t="s">
        <v>62</v>
      </c>
      <c r="D18" s="57" t="s">
        <v>17</v>
      </c>
      <c r="E18" s="50" t="s">
        <v>17</v>
      </c>
      <c r="F18" s="51" t="s">
        <v>241</v>
      </c>
      <c r="G18" s="58">
        <f>G17/G16</f>
        <v>0.33428990140232556</v>
      </c>
      <c r="H18" s="58">
        <v>0</v>
      </c>
      <c r="I18" s="58">
        <v>0.15161370668620436</v>
      </c>
      <c r="J18" s="58">
        <v>0.17800093953972959</v>
      </c>
      <c r="K18" s="58"/>
      <c r="L18" s="58">
        <v>0</v>
      </c>
      <c r="M18" s="58">
        <v>0.99995249943451714</v>
      </c>
      <c r="N18" s="58"/>
      <c r="O18" s="58">
        <v>0.99999451043547016</v>
      </c>
      <c r="P18" s="59"/>
      <c r="Q18" s="416"/>
    </row>
    <row r="19" spans="1:17" ht="22.5" customHeight="1">
      <c r="A19" s="94"/>
      <c r="B19" s="94"/>
      <c r="C19" s="57" t="s">
        <v>58</v>
      </c>
      <c r="D19" s="57" t="s">
        <v>17</v>
      </c>
      <c r="E19" s="61">
        <v>2010</v>
      </c>
      <c r="F19" s="52" t="s">
        <v>18</v>
      </c>
      <c r="G19" s="68">
        <v>1378501</v>
      </c>
      <c r="H19" s="68">
        <v>6526235</v>
      </c>
      <c r="I19" s="68">
        <v>13263</v>
      </c>
      <c r="J19" s="68">
        <v>0</v>
      </c>
      <c r="K19" s="68">
        <v>0</v>
      </c>
      <c r="L19" s="68">
        <v>0</v>
      </c>
      <c r="M19" s="68">
        <v>13263</v>
      </c>
      <c r="N19" s="68">
        <v>0</v>
      </c>
      <c r="O19" s="68">
        <v>1365238</v>
      </c>
      <c r="P19" s="69">
        <v>0</v>
      </c>
      <c r="Q19" s="416"/>
    </row>
    <row r="20" spans="1:17" ht="24.75" customHeight="1">
      <c r="A20" s="94"/>
      <c r="B20" s="94"/>
      <c r="C20" s="57" t="s">
        <v>17</v>
      </c>
      <c r="D20" s="57" t="s">
        <v>17</v>
      </c>
      <c r="E20" s="267">
        <v>2010</v>
      </c>
      <c r="F20" s="52" t="s">
        <v>240</v>
      </c>
      <c r="G20" s="68">
        <v>1378492.08</v>
      </c>
      <c r="H20" s="68"/>
      <c r="I20" s="68">
        <v>13262.37</v>
      </c>
      <c r="J20" s="68">
        <v>0</v>
      </c>
      <c r="K20" s="68">
        <v>0</v>
      </c>
      <c r="L20" s="68">
        <v>0</v>
      </c>
      <c r="M20" s="68">
        <v>13262.37</v>
      </c>
      <c r="N20" s="68">
        <v>0</v>
      </c>
      <c r="O20" s="68">
        <v>1365229.71</v>
      </c>
      <c r="P20" s="69">
        <v>0</v>
      </c>
      <c r="Q20" s="416"/>
    </row>
    <row r="21" spans="1:17" ht="24.75" customHeight="1" thickBot="1">
      <c r="A21" s="81"/>
      <c r="B21" s="81"/>
      <c r="C21" s="82" t="s">
        <v>17</v>
      </c>
      <c r="D21" s="83" t="s">
        <v>17</v>
      </c>
      <c r="E21" s="268">
        <v>2010</v>
      </c>
      <c r="F21" s="84" t="s">
        <v>241</v>
      </c>
      <c r="G21" s="85">
        <v>0.99999352920309825</v>
      </c>
      <c r="H21" s="85">
        <v>0</v>
      </c>
      <c r="I21" s="85">
        <v>0.99995249943451714</v>
      </c>
      <c r="J21" s="85"/>
      <c r="K21" s="85"/>
      <c r="L21" s="85"/>
      <c r="M21" s="85">
        <v>0.99995249943451714</v>
      </c>
      <c r="N21" s="85"/>
      <c r="O21" s="85">
        <v>0.99999392779866947</v>
      </c>
      <c r="P21" s="86"/>
      <c r="Q21" s="417"/>
    </row>
    <row r="22" spans="1:17" ht="125.25" customHeight="1">
      <c r="A22" s="78" t="s">
        <v>59</v>
      </c>
      <c r="B22" s="79" t="s">
        <v>60</v>
      </c>
      <c r="C22" s="80" t="s">
        <v>43</v>
      </c>
      <c r="D22" s="78" t="s">
        <v>17</v>
      </c>
      <c r="E22" s="78" t="s">
        <v>17</v>
      </c>
      <c r="F22" s="79" t="s">
        <v>18</v>
      </c>
      <c r="G22" s="87">
        <v>180000003</v>
      </c>
      <c r="H22" s="87">
        <v>180177299</v>
      </c>
      <c r="I22" s="87">
        <v>176734932</v>
      </c>
      <c r="J22" s="87">
        <v>153000003</v>
      </c>
      <c r="K22" s="87">
        <v>152822707</v>
      </c>
      <c r="L22" s="87">
        <v>2509629</v>
      </c>
      <c r="M22" s="87">
        <v>21225300</v>
      </c>
      <c r="N22" s="87">
        <v>0</v>
      </c>
      <c r="O22" s="87">
        <v>3265071</v>
      </c>
      <c r="P22" s="88">
        <v>177296</v>
      </c>
      <c r="Q22" s="101" t="s">
        <v>254</v>
      </c>
    </row>
    <row r="23" spans="1:17" ht="67.5">
      <c r="A23" s="55" t="s">
        <v>28</v>
      </c>
      <c r="B23" s="55" t="s">
        <v>29</v>
      </c>
      <c r="C23" s="52" t="s">
        <v>61</v>
      </c>
      <c r="D23" s="50" t="s">
        <v>17</v>
      </c>
      <c r="E23" s="50" t="s">
        <v>17</v>
      </c>
      <c r="F23" s="51" t="s">
        <v>240</v>
      </c>
      <c r="G23" s="53">
        <v>22127512</v>
      </c>
      <c r="H23" s="53"/>
      <c r="I23" s="53">
        <v>18882443</v>
      </c>
      <c r="J23" s="53">
        <v>18808385</v>
      </c>
      <c r="K23" s="53">
        <v>18808385</v>
      </c>
      <c r="L23" s="53">
        <v>54058</v>
      </c>
      <c r="M23" s="53">
        <v>0</v>
      </c>
      <c r="N23" s="53">
        <v>0</v>
      </c>
      <c r="O23" s="53">
        <v>3265069</v>
      </c>
      <c r="P23" s="54">
        <v>177296</v>
      </c>
      <c r="Q23" s="98" t="s">
        <v>249</v>
      </c>
    </row>
    <row r="24" spans="1:17" ht="42">
      <c r="A24" s="70" t="s">
        <v>54</v>
      </c>
      <c r="B24" s="70" t="s">
        <v>54</v>
      </c>
      <c r="C24" s="52" t="s">
        <v>62</v>
      </c>
      <c r="D24" s="57" t="s">
        <v>47</v>
      </c>
      <c r="E24" s="50" t="s">
        <v>17</v>
      </c>
      <c r="F24" s="51" t="s">
        <v>241</v>
      </c>
      <c r="G24" s="58">
        <f>G23/G22</f>
        <v>0.12293062017337855</v>
      </c>
      <c r="H24" s="58">
        <f t="shared" ref="H24:M24" si="2">H23/H22</f>
        <v>0</v>
      </c>
      <c r="I24" s="58">
        <f t="shared" si="2"/>
        <v>0.10684046886667543</v>
      </c>
      <c r="J24" s="58">
        <f t="shared" si="2"/>
        <v>0.1229306185046284</v>
      </c>
      <c r="K24" s="58">
        <f t="shared" si="2"/>
        <v>0.12307323544530591</v>
      </c>
      <c r="L24" s="58">
        <f t="shared" si="2"/>
        <v>2.154023562845345E-2</v>
      </c>
      <c r="M24" s="58">
        <f t="shared" si="2"/>
        <v>0</v>
      </c>
      <c r="N24" s="58"/>
      <c r="O24" s="58">
        <f>O23/O22</f>
        <v>0.99999938745589301</v>
      </c>
      <c r="P24" s="58">
        <f>P23/P22</f>
        <v>1</v>
      </c>
      <c r="Q24" s="102" t="s">
        <v>250</v>
      </c>
    </row>
    <row r="25" spans="1:17" ht="31.5">
      <c r="A25" s="71"/>
      <c r="B25" s="72"/>
      <c r="C25" s="73" t="s">
        <v>63</v>
      </c>
      <c r="D25" s="57" t="s">
        <v>17</v>
      </c>
      <c r="E25" s="61">
        <v>2010</v>
      </c>
      <c r="F25" s="52" t="s">
        <v>18</v>
      </c>
      <c r="G25" s="62">
        <v>32547961</v>
      </c>
      <c r="H25" s="62">
        <v>32725257</v>
      </c>
      <c r="I25" s="62">
        <v>29282890</v>
      </c>
      <c r="J25" s="62">
        <v>27665769</v>
      </c>
      <c r="K25" s="62">
        <v>27665769</v>
      </c>
      <c r="L25" s="62">
        <v>59806</v>
      </c>
      <c r="M25" s="62">
        <v>1557315</v>
      </c>
      <c r="N25" s="62">
        <v>0</v>
      </c>
      <c r="O25" s="62">
        <v>3265071</v>
      </c>
      <c r="P25" s="63">
        <v>177296</v>
      </c>
      <c r="Q25" s="98" t="s">
        <v>251</v>
      </c>
    </row>
    <row r="26" spans="1:17" ht="77.25" customHeight="1">
      <c r="A26" s="74"/>
      <c r="B26" s="75"/>
      <c r="C26" s="73" t="s">
        <v>17</v>
      </c>
      <c r="D26" s="57" t="s">
        <v>17</v>
      </c>
      <c r="E26" s="61">
        <v>2010</v>
      </c>
      <c r="F26" s="52" t="s">
        <v>240</v>
      </c>
      <c r="G26" s="68">
        <f>I26+O26</f>
        <v>21942842.849999998</v>
      </c>
      <c r="H26" s="68"/>
      <c r="I26" s="68">
        <v>18677773.699999999</v>
      </c>
      <c r="J26" s="68">
        <v>18651416.390000001</v>
      </c>
      <c r="K26" s="255">
        <v>18651416.390000001</v>
      </c>
      <c r="L26" s="255">
        <v>26357.31</v>
      </c>
      <c r="M26" s="62">
        <v>0</v>
      </c>
      <c r="N26" s="62">
        <v>0</v>
      </c>
      <c r="O26" s="68">
        <v>3265069.15</v>
      </c>
      <c r="P26" s="63">
        <v>177296</v>
      </c>
      <c r="Q26" s="103" t="s">
        <v>255</v>
      </c>
    </row>
    <row r="27" spans="1:17" ht="14.25">
      <c r="A27" s="76"/>
      <c r="B27" s="77"/>
      <c r="C27" s="73" t="s">
        <v>17</v>
      </c>
      <c r="D27" s="64" t="s">
        <v>47</v>
      </c>
      <c r="E27" s="61">
        <v>2010</v>
      </c>
      <c r="F27" s="52" t="s">
        <v>241</v>
      </c>
      <c r="G27" s="65">
        <f>G26/G25</f>
        <v>0.67416950788407293</v>
      </c>
      <c r="H27" s="65">
        <f t="shared" ref="H27:M27" si="3">H26/H25</f>
        <v>0</v>
      </c>
      <c r="I27" s="65">
        <f t="shared" si="3"/>
        <v>0.63783915112203748</v>
      </c>
      <c r="J27" s="65">
        <f t="shared" si="3"/>
        <v>0.6741694543173552</v>
      </c>
      <c r="K27" s="65">
        <f t="shared" si="3"/>
        <v>0.6741694543173552</v>
      </c>
      <c r="L27" s="65">
        <f t="shared" si="3"/>
        <v>0.44071347356452534</v>
      </c>
      <c r="M27" s="65">
        <f t="shared" si="3"/>
        <v>0</v>
      </c>
      <c r="N27" s="65"/>
      <c r="O27" s="65">
        <f>O26/O25</f>
        <v>0.99999943339670094</v>
      </c>
      <c r="P27" s="65">
        <f>P26/P25</f>
        <v>1</v>
      </c>
      <c r="Q27" s="104"/>
    </row>
    <row r="28" spans="1:17" ht="14.25" hidden="1">
      <c r="A28" s="94"/>
      <c r="B28" s="94"/>
      <c r="C28" s="249"/>
      <c r="D28" s="250"/>
      <c r="E28" s="251"/>
      <c r="F28" s="252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4"/>
    </row>
    <row r="29" spans="1:17" ht="14.25" hidden="1">
      <c r="A29" s="94"/>
      <c r="B29" s="94"/>
      <c r="C29" s="249"/>
      <c r="D29" s="250"/>
      <c r="E29" s="251"/>
      <c r="F29" s="252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4"/>
    </row>
    <row r="30" spans="1:17" ht="14.25" hidden="1">
      <c r="A30" s="94"/>
      <c r="B30" s="94"/>
      <c r="C30" s="249"/>
      <c r="D30" s="250"/>
      <c r="E30" s="251"/>
      <c r="F30" s="252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4"/>
    </row>
    <row r="31" spans="1:17" ht="15" hidden="1" customHeight="1">
      <c r="G31" s="8">
        <f>G10+G16+G22</f>
        <v>247013358</v>
      </c>
      <c r="H31" s="8">
        <f t="shared" ref="H31:M31" si="4">H10+H16+H22</f>
        <v>262306576</v>
      </c>
      <c r="I31" s="8">
        <f t="shared" si="4"/>
        <v>242238149</v>
      </c>
      <c r="J31" s="8">
        <f t="shared" si="4"/>
        <v>208612902</v>
      </c>
      <c r="K31" s="8">
        <f t="shared" si="4"/>
        <v>203686572</v>
      </c>
      <c r="L31" s="8">
        <f t="shared" si="4"/>
        <v>4513244</v>
      </c>
      <c r="M31" s="8">
        <f t="shared" si="4"/>
        <v>29112003</v>
      </c>
      <c r="N31" s="8">
        <f>N10+N16+N22</f>
        <v>0</v>
      </c>
      <c r="O31" s="8">
        <f t="shared" ref="O31:P31" si="5">O10+O16+O22</f>
        <v>4775209</v>
      </c>
      <c r="P31" s="8">
        <f t="shared" si="5"/>
        <v>313433</v>
      </c>
    </row>
    <row r="32" spans="1:17" ht="15" hidden="1" customHeight="1">
      <c r="G32" s="8">
        <f t="shared" ref="G32:M36" si="6">G11+G17+G23</f>
        <v>24742270.079999998</v>
      </c>
      <c r="H32" s="8">
        <f t="shared" si="6"/>
        <v>0</v>
      </c>
      <c r="I32" s="8">
        <f t="shared" si="6"/>
        <v>19987071.370000001</v>
      </c>
      <c r="J32" s="8">
        <f t="shared" si="6"/>
        <v>19859211</v>
      </c>
      <c r="K32" s="8">
        <f t="shared" si="6"/>
        <v>19038111</v>
      </c>
      <c r="L32" s="8">
        <f t="shared" si="6"/>
        <v>94598</v>
      </c>
      <c r="M32" s="8">
        <f t="shared" si="6"/>
        <v>13262.37</v>
      </c>
      <c r="N32" s="8">
        <f t="shared" ref="N32:P32" si="7">N11+N17+N23</f>
        <v>0</v>
      </c>
      <c r="O32" s="8">
        <f t="shared" si="7"/>
        <v>4775198.71</v>
      </c>
      <c r="P32" s="8">
        <f t="shared" si="7"/>
        <v>313433</v>
      </c>
    </row>
    <row r="33" spans="7:16" ht="15" hidden="1" customHeight="1">
      <c r="G33" s="8">
        <f t="shared" si="6"/>
        <v>0.45722052157570414</v>
      </c>
      <c r="H33" s="8">
        <f t="shared" si="6"/>
        <v>0</v>
      </c>
      <c r="I33" s="8">
        <f t="shared" si="6"/>
        <v>0.25845417555287981</v>
      </c>
      <c r="J33" s="8">
        <f t="shared" si="6"/>
        <v>0.30093155804435801</v>
      </c>
      <c r="K33" s="8">
        <f t="shared" si="6"/>
        <v>0.12307323544530591</v>
      </c>
      <c r="L33" s="8">
        <f t="shared" si="6"/>
        <v>2.154023562845345E-2</v>
      </c>
      <c r="M33" s="8">
        <f t="shared" si="6"/>
        <v>0.99995249943451714</v>
      </c>
      <c r="N33" s="8">
        <f t="shared" ref="N33:P33" si="8">N12+N18+N24</f>
        <v>0</v>
      </c>
      <c r="O33" s="8">
        <f t="shared" si="8"/>
        <v>1.9999938978913632</v>
      </c>
      <c r="P33" s="8">
        <f t="shared" si="8"/>
        <v>2</v>
      </c>
    </row>
    <row r="34" spans="7:16" ht="15" hidden="1" customHeight="1">
      <c r="G34" s="8">
        <f t="shared" si="6"/>
        <v>37559814</v>
      </c>
      <c r="H34" s="8">
        <f t="shared" si="6"/>
        <v>43020981</v>
      </c>
      <c r="I34" s="8">
        <f t="shared" si="6"/>
        <v>32929505</v>
      </c>
      <c r="J34" s="8">
        <f t="shared" si="6"/>
        <v>30754118</v>
      </c>
      <c r="K34" s="8">
        <f t="shared" si="6"/>
        <v>30754118</v>
      </c>
      <c r="L34" s="8">
        <f t="shared" si="6"/>
        <v>293993</v>
      </c>
      <c r="M34" s="8">
        <f t="shared" si="6"/>
        <v>1881394</v>
      </c>
      <c r="N34" s="8">
        <f t="shared" ref="N34:P34" si="9">N13+N19+N25</f>
        <v>0</v>
      </c>
      <c r="O34" s="8">
        <f t="shared" si="9"/>
        <v>4630309</v>
      </c>
      <c r="P34" s="8">
        <f t="shared" si="9"/>
        <v>313433</v>
      </c>
    </row>
    <row r="35" spans="7:16" ht="15" hidden="1" customHeight="1">
      <c r="G35" s="112">
        <f t="shared" si="6"/>
        <v>23459720.809999999</v>
      </c>
      <c r="H35" s="112">
        <f t="shared" si="6"/>
        <v>0</v>
      </c>
      <c r="I35" s="112">
        <f t="shared" si="6"/>
        <v>18829421.949999999</v>
      </c>
      <c r="J35" s="8">
        <f t="shared" si="6"/>
        <v>18769044.370000001</v>
      </c>
      <c r="K35" s="8">
        <f t="shared" si="6"/>
        <v>18769044.370000001</v>
      </c>
      <c r="L35" s="8">
        <f t="shared" si="6"/>
        <v>47115.210000000006</v>
      </c>
      <c r="M35" s="8">
        <f t="shared" si="6"/>
        <v>13262.37</v>
      </c>
      <c r="N35" s="8">
        <f t="shared" ref="N35:P35" si="10">N14+N20+N26</f>
        <v>0</v>
      </c>
      <c r="O35" s="8">
        <f t="shared" si="10"/>
        <v>4630298.8599999994</v>
      </c>
      <c r="P35" s="8">
        <f t="shared" si="10"/>
        <v>313433</v>
      </c>
    </row>
    <row r="36" spans="7:16" ht="15" hidden="1" customHeight="1">
      <c r="G36" s="8">
        <f t="shared" si="6"/>
        <v>1.712250698288178</v>
      </c>
      <c r="H36" s="8">
        <f t="shared" si="6"/>
        <v>0</v>
      </c>
      <c r="I36" s="8">
        <f t="shared" si="6"/>
        <v>1.6758793117575612</v>
      </c>
      <c r="J36" s="8">
        <f t="shared" si="6"/>
        <v>0.71225711215654375</v>
      </c>
      <c r="K36" s="8">
        <f t="shared" si="6"/>
        <v>0.71225711215654375</v>
      </c>
      <c r="L36" s="8">
        <f t="shared" si="6"/>
        <v>0.52935161317090829</v>
      </c>
      <c r="M36" s="8">
        <f t="shared" si="6"/>
        <v>0.99995249943451714</v>
      </c>
      <c r="N36" s="8">
        <f t="shared" ref="N36:P36" si="11">N15+N21+N27</f>
        <v>0</v>
      </c>
      <c r="O36" s="8">
        <f t="shared" si="11"/>
        <v>1.9999933611953704</v>
      </c>
      <c r="P36" s="8">
        <f t="shared" si="11"/>
        <v>2</v>
      </c>
    </row>
    <row r="37" spans="7:16" ht="15" hidden="1" customHeight="1">
      <c r="G37" s="8"/>
      <c r="H37" s="8"/>
      <c r="I37" s="8"/>
      <c r="J37" s="8"/>
      <c r="K37" s="8"/>
      <c r="L37" s="8"/>
      <c r="M37" s="8"/>
      <c r="N37" s="8">
        <f t="shared" ref="N37:P37" si="12">N16+N22+N31</f>
        <v>0</v>
      </c>
      <c r="O37" s="8">
        <f t="shared" si="12"/>
        <v>9550418</v>
      </c>
      <c r="P37" s="8">
        <f t="shared" si="12"/>
        <v>490729</v>
      </c>
    </row>
    <row r="38" spans="7:16" ht="15" hidden="1" customHeight="1">
      <c r="G38" s="8"/>
      <c r="H38" s="8"/>
      <c r="I38" s="8"/>
      <c r="J38" s="8"/>
      <c r="K38" s="8"/>
      <c r="L38" s="8"/>
      <c r="M38" s="8"/>
      <c r="N38" s="8">
        <f t="shared" ref="N38:P38" si="13">N17+N23+N32</f>
        <v>0</v>
      </c>
      <c r="O38" s="8">
        <f t="shared" si="13"/>
        <v>9550397.4199999999</v>
      </c>
      <c r="P38" s="8">
        <f t="shared" si="13"/>
        <v>490729</v>
      </c>
    </row>
    <row r="39" spans="7:16" ht="15" hidden="1" customHeight="1">
      <c r="G39" s="8"/>
      <c r="H39" s="8"/>
      <c r="I39" s="8"/>
      <c r="J39" s="8"/>
      <c r="K39" s="8"/>
      <c r="L39" s="8"/>
      <c r="M39" s="8"/>
      <c r="N39" s="8">
        <f t="shared" ref="N39:P39" si="14">N18+N24+N33</f>
        <v>0</v>
      </c>
      <c r="O39" s="8">
        <f t="shared" si="14"/>
        <v>3.9999877957827263</v>
      </c>
      <c r="P39" s="8">
        <f t="shared" si="14"/>
        <v>3</v>
      </c>
    </row>
    <row r="40" spans="7:16" ht="15" hidden="1" customHeight="1">
      <c r="G40" s="8"/>
      <c r="H40" s="8"/>
      <c r="I40" s="8"/>
      <c r="J40" s="8"/>
      <c r="K40" s="8"/>
      <c r="L40" s="8"/>
      <c r="M40" s="8"/>
      <c r="N40" s="8">
        <f t="shared" ref="N40:P40" si="15">N19+N25+N34</f>
        <v>0</v>
      </c>
      <c r="O40" s="8">
        <f t="shared" si="15"/>
        <v>9260618</v>
      </c>
      <c r="P40" s="8">
        <f t="shared" si="15"/>
        <v>490729</v>
      </c>
    </row>
    <row r="41" spans="7:16" ht="15" hidden="1" customHeight="1">
      <c r="G41" s="8"/>
      <c r="H41" s="8"/>
      <c r="I41" s="8"/>
      <c r="J41" s="8"/>
      <c r="K41" s="8"/>
      <c r="L41" s="8"/>
      <c r="M41" s="8"/>
      <c r="N41" s="8">
        <f t="shared" ref="N41:P41" si="16">N20+N26+N35</f>
        <v>0</v>
      </c>
      <c r="O41" s="8">
        <f t="shared" si="16"/>
        <v>9260597.7199999988</v>
      </c>
      <c r="P41" s="8">
        <f t="shared" si="16"/>
        <v>490729</v>
      </c>
    </row>
    <row r="42" spans="7:16" ht="15" hidden="1" customHeight="1"/>
  </sheetData>
  <mergeCells count="18">
    <mergeCell ref="F6:F9"/>
    <mergeCell ref="A6:A8"/>
    <mergeCell ref="B6:B8"/>
    <mergeCell ref="C6:C9"/>
    <mergeCell ref="D6:D9"/>
    <mergeCell ref="E6:E9"/>
    <mergeCell ref="Q16:Q21"/>
    <mergeCell ref="Q6:Q9"/>
    <mergeCell ref="G6:G9"/>
    <mergeCell ref="H6:H9"/>
    <mergeCell ref="P6:P9"/>
    <mergeCell ref="I7:I9"/>
    <mergeCell ref="J7:J9"/>
    <mergeCell ref="L7:L9"/>
    <mergeCell ref="M7:M9"/>
    <mergeCell ref="N7:N9"/>
    <mergeCell ref="O7:O9"/>
    <mergeCell ref="K8:K9"/>
  </mergeCells>
  <pageMargins left="0.31496062992125984" right="0.15748031496062992" top="0.23622047244094491" bottom="0.23622047244094491" header="0.15748031496062992" footer="0.15748031496062992"/>
  <pageSetup paperSize="9" scale="60" orientation="landscape" useFirstPageNumber="1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Q44"/>
  <sheetViews>
    <sheetView tabSelected="1" zoomScaleNormal="100" workbookViewId="0">
      <pane xSplit="5" ySplit="9" topLeftCell="L10" activePane="bottomRight" state="frozen"/>
      <selection pane="topRight" activeCell="F1" sqref="F1"/>
      <selection pane="bottomLeft" activeCell="A10" sqref="A10"/>
      <selection pane="bottomRight" activeCell="M1" sqref="M1:M5"/>
    </sheetView>
  </sheetViews>
  <sheetFormatPr defaultRowHeight="15" customHeight="1"/>
  <cols>
    <col min="1" max="1" width="15.375" bestFit="1" customWidth="1"/>
    <col min="2" max="2" width="27.375" customWidth="1"/>
    <col min="3" max="3" width="13.75" customWidth="1"/>
    <col min="4" max="4" width="9.625" style="2" bestFit="1" customWidth="1"/>
    <col min="5" max="5" width="5.625" customWidth="1"/>
    <col min="6" max="6" width="9.875" bestFit="1" customWidth="1"/>
    <col min="7" max="7" width="12.625" bestFit="1" customWidth="1"/>
    <col min="8" max="8" width="10.5" hidden="1" bestFit="1" customWidth="1"/>
    <col min="9" max="9" width="12.625" bestFit="1" customWidth="1"/>
    <col min="10" max="11" width="11.625" bestFit="1" customWidth="1"/>
    <col min="12" max="12" width="12.625" bestFit="1" customWidth="1"/>
    <col min="13" max="13" width="9.875" customWidth="1"/>
    <col min="14" max="14" width="7.875" customWidth="1"/>
    <col min="15" max="16" width="9.875" customWidth="1"/>
    <col min="17" max="17" width="13.25" style="108" customWidth="1"/>
  </cols>
  <sheetData>
    <row r="1" spans="1:17" ht="15.75">
      <c r="A1" s="3" t="s">
        <v>470</v>
      </c>
      <c r="M1" s="443" t="s">
        <v>469</v>
      </c>
      <c r="P1" s="1"/>
    </row>
    <row r="2" spans="1:17" ht="15.75">
      <c r="A2" s="3" t="s">
        <v>20</v>
      </c>
      <c r="M2" s="443" t="s">
        <v>465</v>
      </c>
      <c r="P2" s="1"/>
    </row>
    <row r="3" spans="1:17">
      <c r="M3" s="443" t="s">
        <v>466</v>
      </c>
      <c r="P3" s="1"/>
    </row>
    <row r="4" spans="1:17">
      <c r="M4" s="443" t="s">
        <v>467</v>
      </c>
      <c r="P4" s="1"/>
    </row>
    <row r="5" spans="1:17">
      <c r="M5" s="443" t="s">
        <v>468</v>
      </c>
      <c r="O5" s="1"/>
    </row>
    <row r="6" spans="1:17" ht="14.25" customHeight="1">
      <c r="A6" s="403" t="s">
        <v>0</v>
      </c>
      <c r="B6" s="394" t="s">
        <v>1</v>
      </c>
      <c r="C6" s="394" t="s">
        <v>2</v>
      </c>
      <c r="D6" s="403" t="s">
        <v>24</v>
      </c>
      <c r="E6" s="394" t="s">
        <v>25</v>
      </c>
      <c r="F6" s="403" t="s">
        <v>3</v>
      </c>
      <c r="G6" s="421" t="s">
        <v>4</v>
      </c>
      <c r="H6" s="403" t="s">
        <v>5</v>
      </c>
      <c r="I6" s="23"/>
      <c r="J6" s="24" t="s">
        <v>6</v>
      </c>
      <c r="K6" s="24"/>
      <c r="L6" s="24"/>
      <c r="M6" s="24"/>
      <c r="N6" s="24"/>
      <c r="O6" s="25"/>
      <c r="P6" s="403" t="s">
        <v>7</v>
      </c>
      <c r="Q6" s="439" t="s">
        <v>242</v>
      </c>
    </row>
    <row r="7" spans="1:17" ht="14.25" customHeight="1">
      <c r="A7" s="403"/>
      <c r="B7" s="407"/>
      <c r="C7" s="426"/>
      <c r="D7" s="403"/>
      <c r="E7" s="407"/>
      <c r="F7" s="403"/>
      <c r="G7" s="421"/>
      <c r="H7" s="403"/>
      <c r="I7" s="422" t="s">
        <v>8</v>
      </c>
      <c r="J7" s="406" t="s">
        <v>9</v>
      </c>
      <c r="K7" s="26" t="s">
        <v>6</v>
      </c>
      <c r="L7" s="403" t="s">
        <v>10</v>
      </c>
      <c r="M7" s="403" t="s">
        <v>11</v>
      </c>
      <c r="N7" s="403" t="s">
        <v>12</v>
      </c>
      <c r="O7" s="434" t="s">
        <v>13</v>
      </c>
      <c r="P7" s="403"/>
      <c r="Q7" s="440"/>
    </row>
    <row r="8" spans="1:17" ht="14.25" customHeight="1">
      <c r="A8" s="403"/>
      <c r="B8" s="395"/>
      <c r="C8" s="426"/>
      <c r="D8" s="403"/>
      <c r="E8" s="407"/>
      <c r="F8" s="403"/>
      <c r="G8" s="421"/>
      <c r="H8" s="403"/>
      <c r="I8" s="423"/>
      <c r="J8" s="403"/>
      <c r="K8" s="394" t="s">
        <v>14</v>
      </c>
      <c r="L8" s="403"/>
      <c r="M8" s="403"/>
      <c r="N8" s="403"/>
      <c r="O8" s="434"/>
      <c r="P8" s="403"/>
      <c r="Q8" s="440"/>
    </row>
    <row r="9" spans="1:17" ht="37.5" customHeight="1">
      <c r="A9" s="27" t="s">
        <v>15</v>
      </c>
      <c r="B9" s="27" t="s">
        <v>16</v>
      </c>
      <c r="C9" s="427"/>
      <c r="D9" s="394"/>
      <c r="E9" s="395"/>
      <c r="F9" s="403"/>
      <c r="G9" s="421"/>
      <c r="H9" s="403"/>
      <c r="I9" s="423"/>
      <c r="J9" s="403"/>
      <c r="K9" s="395"/>
      <c r="L9" s="403"/>
      <c r="M9" s="403"/>
      <c r="N9" s="403"/>
      <c r="O9" s="435"/>
      <c r="P9" s="403"/>
      <c r="Q9" s="441"/>
    </row>
    <row r="10" spans="1:17" ht="22.5">
      <c r="A10" s="5" t="s">
        <v>26</v>
      </c>
      <c r="B10" s="9" t="s">
        <v>27</v>
      </c>
      <c r="C10" s="6" t="s">
        <v>17</v>
      </c>
      <c r="D10" s="5"/>
      <c r="E10" s="5" t="s">
        <v>17</v>
      </c>
      <c r="F10" s="9" t="s">
        <v>18</v>
      </c>
      <c r="G10" s="14">
        <f>I10+O10</f>
        <v>1174108</v>
      </c>
      <c r="H10" s="14">
        <v>1174108</v>
      </c>
      <c r="I10" s="14">
        <f>J10+L10+M10+N10</f>
        <v>1174108</v>
      </c>
      <c r="J10" s="14">
        <f>0-0</f>
        <v>0</v>
      </c>
      <c r="K10" s="14">
        <f>0-0</f>
        <v>0</v>
      </c>
      <c r="L10" s="14">
        <v>1174108</v>
      </c>
      <c r="M10" s="14">
        <f>0-0</f>
        <v>0</v>
      </c>
      <c r="N10" s="14">
        <f>0-0</f>
        <v>0</v>
      </c>
      <c r="O10" s="14">
        <f>0-0</f>
        <v>0</v>
      </c>
      <c r="P10" s="18">
        <f>0-0</f>
        <v>0</v>
      </c>
      <c r="Q10" s="442" t="s">
        <v>246</v>
      </c>
    </row>
    <row r="11" spans="1:17" ht="22.5">
      <c r="A11" s="10" t="s">
        <v>28</v>
      </c>
      <c r="B11" s="10" t="s">
        <v>29</v>
      </c>
      <c r="C11" s="6" t="s">
        <v>17</v>
      </c>
      <c r="D11" s="5"/>
      <c r="E11" s="5" t="s">
        <v>17</v>
      </c>
      <c r="F11" s="9" t="s">
        <v>243</v>
      </c>
      <c r="G11" s="14">
        <f>I11+O11</f>
        <v>1075107</v>
      </c>
      <c r="H11" s="14"/>
      <c r="I11" s="14">
        <f>J11+L11+M11+N11</f>
        <v>1075107</v>
      </c>
      <c r="J11" s="14">
        <v>0</v>
      </c>
      <c r="K11" s="14">
        <v>0</v>
      </c>
      <c r="L11" s="7">
        <v>1075107</v>
      </c>
      <c r="M11" s="14"/>
      <c r="N11" s="14"/>
      <c r="O11" s="14"/>
      <c r="P11" s="18"/>
      <c r="Q11" s="432"/>
    </row>
    <row r="12" spans="1:17" ht="56.25">
      <c r="A12" s="9" t="s">
        <v>30</v>
      </c>
      <c r="B12" s="9" t="s">
        <v>30</v>
      </c>
      <c r="C12" s="6" t="s">
        <v>17</v>
      </c>
      <c r="D12" s="11" t="s">
        <v>17</v>
      </c>
      <c r="E12" s="5" t="s">
        <v>17</v>
      </c>
      <c r="F12" s="9" t="s">
        <v>244</v>
      </c>
      <c r="G12" s="16">
        <f>G11/G10</f>
        <v>0.91567981821093114</v>
      </c>
      <c r="H12" s="16">
        <f t="shared" ref="H12:L12" si="0">H11/H10</f>
        <v>0</v>
      </c>
      <c r="I12" s="16">
        <f t="shared" si="0"/>
        <v>0.91567981821093114</v>
      </c>
      <c r="J12" s="16">
        <v>0</v>
      </c>
      <c r="K12" s="16">
        <v>0</v>
      </c>
      <c r="L12" s="16">
        <f t="shared" si="0"/>
        <v>0.91567981821093114</v>
      </c>
      <c r="M12" s="16">
        <v>0</v>
      </c>
      <c r="N12" s="16">
        <v>0</v>
      </c>
      <c r="O12" s="16">
        <v>0</v>
      </c>
      <c r="P12" s="19">
        <v>0</v>
      </c>
      <c r="Q12" s="432"/>
    </row>
    <row r="13" spans="1:17" ht="30.75" customHeight="1">
      <c r="A13" s="38"/>
      <c r="B13" s="38"/>
      <c r="C13" s="4" t="s">
        <v>31</v>
      </c>
      <c r="D13" s="4" t="s">
        <v>17</v>
      </c>
      <c r="E13" s="12">
        <v>2010</v>
      </c>
      <c r="F13" s="6" t="s">
        <v>18</v>
      </c>
      <c r="G13" s="7">
        <f>I13+O13</f>
        <v>99000</v>
      </c>
      <c r="H13" s="7">
        <v>99000</v>
      </c>
      <c r="I13" s="7">
        <f>J13+L13+M13+N13</f>
        <v>99000</v>
      </c>
      <c r="J13" s="7">
        <f>0-0</f>
        <v>0</v>
      </c>
      <c r="K13" s="7">
        <f>0-0</f>
        <v>0</v>
      </c>
      <c r="L13" s="7">
        <v>99000</v>
      </c>
      <c r="M13" s="7">
        <f>0-0</f>
        <v>0</v>
      </c>
      <c r="N13" s="7">
        <f>0-0</f>
        <v>0</v>
      </c>
      <c r="O13" s="7">
        <f>0-0</f>
        <v>0</v>
      </c>
      <c r="P13" s="20">
        <f>0-0</f>
        <v>0</v>
      </c>
      <c r="Q13" s="432"/>
    </row>
    <row r="14" spans="1:17" ht="32.25" customHeight="1">
      <c r="A14" s="38"/>
      <c r="B14" s="38"/>
      <c r="C14" s="4" t="s">
        <v>17</v>
      </c>
      <c r="D14" s="4" t="s">
        <v>17</v>
      </c>
      <c r="E14" s="256">
        <v>2010</v>
      </c>
      <c r="F14" s="6" t="s">
        <v>243</v>
      </c>
      <c r="G14" s="7">
        <v>0</v>
      </c>
      <c r="H14" s="7">
        <f ca="1">H15-H13</f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20"/>
      <c r="Q14" s="432"/>
    </row>
    <row r="15" spans="1:17" ht="30.75" customHeight="1" thickBot="1">
      <c r="A15" s="39"/>
      <c r="B15" s="39"/>
      <c r="C15" s="40" t="s">
        <v>17</v>
      </c>
      <c r="D15" s="41" t="s">
        <v>17</v>
      </c>
      <c r="E15" s="257">
        <v>2010</v>
      </c>
      <c r="F15" s="42" t="s">
        <v>244</v>
      </c>
      <c r="G15" s="43">
        <f>G14/G13</f>
        <v>0</v>
      </c>
      <c r="H15" s="43">
        <f t="shared" ref="H15:L15" ca="1" si="1">H14/H13</f>
        <v>0</v>
      </c>
      <c r="I15" s="43">
        <f t="shared" si="1"/>
        <v>0</v>
      </c>
      <c r="J15" s="43">
        <v>0</v>
      </c>
      <c r="K15" s="43">
        <v>0</v>
      </c>
      <c r="L15" s="43">
        <f t="shared" si="1"/>
        <v>0</v>
      </c>
      <c r="M15" s="43">
        <v>0</v>
      </c>
      <c r="N15" s="43">
        <v>0</v>
      </c>
      <c r="O15" s="43">
        <v>0</v>
      </c>
      <c r="P15" s="44">
        <v>0</v>
      </c>
      <c r="Q15" s="433"/>
    </row>
    <row r="16" spans="1:17" ht="56.25">
      <c r="A16" s="33" t="s">
        <v>32</v>
      </c>
      <c r="B16" s="34" t="s">
        <v>33</v>
      </c>
      <c r="C16" s="35" t="s">
        <v>17</v>
      </c>
      <c r="D16" s="33" t="s">
        <v>17</v>
      </c>
      <c r="E16" s="33" t="s">
        <v>17</v>
      </c>
      <c r="F16" s="34" t="s">
        <v>18</v>
      </c>
      <c r="G16" s="36">
        <f>I16+O16</f>
        <v>19809396</v>
      </c>
      <c r="H16" s="36">
        <v>19809396</v>
      </c>
      <c r="I16" s="36">
        <f>J16+L16+M16+N16</f>
        <v>19809396</v>
      </c>
      <c r="J16" s="36">
        <f>0-0</f>
        <v>0</v>
      </c>
      <c r="K16" s="36">
        <f>0-0</f>
        <v>0</v>
      </c>
      <c r="L16" s="36">
        <v>19809396</v>
      </c>
      <c r="M16" s="36">
        <f>0-0</f>
        <v>0</v>
      </c>
      <c r="N16" s="36">
        <f>0-0</f>
        <v>0</v>
      </c>
      <c r="O16" s="36">
        <f>0-0</f>
        <v>0</v>
      </c>
      <c r="P16" s="37">
        <f>0-0</f>
        <v>0</v>
      </c>
      <c r="Q16" s="436" t="s">
        <v>256</v>
      </c>
    </row>
    <row r="17" spans="1:17" ht="22.5">
      <c r="A17" s="10" t="s">
        <v>28</v>
      </c>
      <c r="B17" s="10" t="s">
        <v>29</v>
      </c>
      <c r="C17" s="6" t="s">
        <v>17</v>
      </c>
      <c r="D17" s="5" t="s">
        <v>17</v>
      </c>
      <c r="E17" s="5" t="s">
        <v>17</v>
      </c>
      <c r="F17" s="9" t="s">
        <v>243</v>
      </c>
      <c r="G17" s="106">
        <v>16596563</v>
      </c>
      <c r="H17" s="106"/>
      <c r="I17" s="106">
        <v>16593563</v>
      </c>
      <c r="J17" s="106"/>
      <c r="K17" s="106"/>
      <c r="L17" s="106">
        <v>16596563</v>
      </c>
      <c r="M17" s="14"/>
      <c r="N17" s="14"/>
      <c r="O17" s="14"/>
      <c r="P17" s="18"/>
      <c r="Q17" s="437"/>
    </row>
    <row r="18" spans="1:17" ht="45">
      <c r="A18" s="9" t="s">
        <v>34</v>
      </c>
      <c r="B18" s="9" t="s">
        <v>35</v>
      </c>
      <c r="C18" s="6" t="s">
        <v>17</v>
      </c>
      <c r="D18" s="11" t="s">
        <v>17</v>
      </c>
      <c r="E18" s="5" t="s">
        <v>17</v>
      </c>
      <c r="F18" s="9" t="s">
        <v>244</v>
      </c>
      <c r="G18" s="16">
        <f>G17/G16</f>
        <v>0.8378126723298378</v>
      </c>
      <c r="H18" s="16">
        <f t="shared" ref="H18:L18" si="2">H17/H16</f>
        <v>0</v>
      </c>
      <c r="I18" s="16">
        <f t="shared" si="2"/>
        <v>0.83766122904504514</v>
      </c>
      <c r="J18" s="16">
        <v>0</v>
      </c>
      <c r="K18" s="16">
        <v>0</v>
      </c>
      <c r="L18" s="16">
        <f t="shared" si="2"/>
        <v>0.8378126723298378</v>
      </c>
      <c r="M18" s="16">
        <v>0</v>
      </c>
      <c r="N18" s="16">
        <v>0</v>
      </c>
      <c r="O18" s="16">
        <v>0</v>
      </c>
      <c r="P18" s="19">
        <v>0</v>
      </c>
      <c r="Q18" s="437"/>
    </row>
    <row r="19" spans="1:17" ht="14.25">
      <c r="C19" s="4" t="s">
        <v>36</v>
      </c>
      <c r="D19" s="4" t="s">
        <v>17</v>
      </c>
      <c r="E19" s="12">
        <v>2010</v>
      </c>
      <c r="F19" s="6" t="s">
        <v>18</v>
      </c>
      <c r="G19" s="7">
        <f>I19+O19</f>
        <v>8861879</v>
      </c>
      <c r="H19" s="7">
        <v>8861879</v>
      </c>
      <c r="I19" s="7">
        <f>J19+L19+M19+N19</f>
        <v>8861879</v>
      </c>
      <c r="J19" s="7">
        <f>0-0</f>
        <v>0</v>
      </c>
      <c r="K19" s="7">
        <f>0-0</f>
        <v>0</v>
      </c>
      <c r="L19" s="7">
        <v>8861879</v>
      </c>
      <c r="M19" s="7">
        <f>0-0</f>
        <v>0</v>
      </c>
      <c r="N19" s="7">
        <f>0-0</f>
        <v>0</v>
      </c>
      <c r="O19" s="7">
        <f>0-0</f>
        <v>0</v>
      </c>
      <c r="P19" s="20">
        <f>0-0</f>
        <v>0</v>
      </c>
      <c r="Q19" s="437"/>
    </row>
    <row r="20" spans="1:17" ht="14.25">
      <c r="C20" s="4" t="s">
        <v>17</v>
      </c>
      <c r="D20" s="4" t="s">
        <v>17</v>
      </c>
      <c r="E20" s="256">
        <v>2010</v>
      </c>
      <c r="F20" s="6" t="s">
        <v>243</v>
      </c>
      <c r="G20" s="107">
        <v>6103308.9100000001</v>
      </c>
      <c r="H20" s="107"/>
      <c r="I20" s="107">
        <v>6103308.9100000001</v>
      </c>
      <c r="J20" s="107"/>
      <c r="K20" s="107"/>
      <c r="L20" s="107">
        <v>6103308.9100000001</v>
      </c>
      <c r="M20" s="7"/>
      <c r="N20" s="7"/>
      <c r="O20" s="7"/>
      <c r="P20" s="20"/>
      <c r="Q20" s="437"/>
    </row>
    <row r="21" spans="1:17" thickBot="1">
      <c r="A21" s="39"/>
      <c r="B21" s="39"/>
      <c r="C21" s="40" t="s">
        <v>17</v>
      </c>
      <c r="D21" s="41" t="s">
        <v>17</v>
      </c>
      <c r="E21" s="257">
        <v>2010</v>
      </c>
      <c r="F21" s="42" t="s">
        <v>244</v>
      </c>
      <c r="G21" s="43">
        <f>G20/G19</f>
        <v>0.68871499035362593</v>
      </c>
      <c r="H21" s="43">
        <f t="shared" ref="H21:L21" si="3">H20/H19</f>
        <v>0</v>
      </c>
      <c r="I21" s="43">
        <f t="shared" si="3"/>
        <v>0.68871499035362593</v>
      </c>
      <c r="J21" s="43">
        <v>0</v>
      </c>
      <c r="K21" s="43">
        <v>0</v>
      </c>
      <c r="L21" s="43">
        <f t="shared" si="3"/>
        <v>0.68871499035362593</v>
      </c>
      <c r="M21" s="43">
        <v>0</v>
      </c>
      <c r="N21" s="43">
        <v>0</v>
      </c>
      <c r="O21" s="43">
        <v>0</v>
      </c>
      <c r="P21" s="44">
        <v>0</v>
      </c>
      <c r="Q21" s="438"/>
    </row>
    <row r="22" spans="1:17" ht="45">
      <c r="A22" s="33" t="s">
        <v>37</v>
      </c>
      <c r="B22" s="34" t="s">
        <v>38</v>
      </c>
      <c r="C22" s="35" t="s">
        <v>17</v>
      </c>
      <c r="D22" s="33" t="s">
        <v>17</v>
      </c>
      <c r="E22" s="33" t="s">
        <v>17</v>
      </c>
      <c r="F22" s="34" t="s">
        <v>18</v>
      </c>
      <c r="G22" s="36">
        <f>I22+O22</f>
        <v>2390020</v>
      </c>
      <c r="H22" s="36">
        <v>2475020</v>
      </c>
      <c r="I22" s="36">
        <f>J22+L22+M22+N22</f>
        <v>2390020</v>
      </c>
      <c r="J22" s="36">
        <v>1734017</v>
      </c>
      <c r="K22" s="36">
        <v>1635434</v>
      </c>
      <c r="L22" s="36">
        <v>656003</v>
      </c>
      <c r="M22" s="36">
        <f>0-0</f>
        <v>0</v>
      </c>
      <c r="N22" s="36">
        <f>0-0</f>
        <v>0</v>
      </c>
      <c r="O22" s="36">
        <f>0-0</f>
        <v>0</v>
      </c>
      <c r="P22" s="37">
        <v>85000</v>
      </c>
      <c r="Q22" s="259"/>
    </row>
    <row r="23" spans="1:17" ht="123.75">
      <c r="A23" s="10" t="s">
        <v>28</v>
      </c>
      <c r="B23" s="10" t="s">
        <v>29</v>
      </c>
      <c r="C23" s="6" t="s">
        <v>17</v>
      </c>
      <c r="D23" s="5" t="s">
        <v>17</v>
      </c>
      <c r="E23" s="5" t="s">
        <v>17</v>
      </c>
      <c r="F23" s="9" t="s">
        <v>243</v>
      </c>
      <c r="G23" s="14">
        <v>84198</v>
      </c>
      <c r="H23" s="14"/>
      <c r="I23" s="14">
        <v>84198</v>
      </c>
      <c r="J23" s="14">
        <v>71568</v>
      </c>
      <c r="K23" s="14">
        <v>71568</v>
      </c>
      <c r="L23" s="14">
        <v>12629</v>
      </c>
      <c r="M23" s="14"/>
      <c r="N23" s="14"/>
      <c r="O23" s="14"/>
      <c r="P23" s="18"/>
      <c r="Q23" s="259" t="s">
        <v>471</v>
      </c>
    </row>
    <row r="24" spans="1:17" ht="22.5">
      <c r="A24" s="9" t="s">
        <v>39</v>
      </c>
      <c r="B24" s="9" t="s">
        <v>39</v>
      </c>
      <c r="C24" s="6" t="s">
        <v>17</v>
      </c>
      <c r="D24" s="11" t="s">
        <v>17</v>
      </c>
      <c r="E24" s="5" t="s">
        <v>17</v>
      </c>
      <c r="F24" s="9" t="s">
        <v>244</v>
      </c>
      <c r="G24" s="16">
        <f>G23/G22</f>
        <v>3.5228993899632639E-2</v>
      </c>
      <c r="H24" s="16">
        <f t="shared" ref="H24:L24" si="4">H23/H22</f>
        <v>0</v>
      </c>
      <c r="I24" s="16">
        <f t="shared" si="4"/>
        <v>3.5228993899632639E-2</v>
      </c>
      <c r="J24" s="16">
        <f t="shared" si="4"/>
        <v>4.1272951764602078E-2</v>
      </c>
      <c r="K24" s="16">
        <f t="shared" si="4"/>
        <v>4.376086103138372E-2</v>
      </c>
      <c r="L24" s="16">
        <f t="shared" si="4"/>
        <v>1.9251436350138644E-2</v>
      </c>
      <c r="M24" s="16">
        <v>0</v>
      </c>
      <c r="N24" s="16">
        <v>0</v>
      </c>
      <c r="O24" s="16">
        <v>0</v>
      </c>
      <c r="P24" s="19">
        <v>0</v>
      </c>
      <c r="Q24" s="259"/>
    </row>
    <row r="25" spans="1:17" ht="29.25" customHeight="1">
      <c r="C25" s="4" t="s">
        <v>40</v>
      </c>
      <c r="D25" s="4" t="s">
        <v>17</v>
      </c>
      <c r="E25" s="12">
        <v>2010</v>
      </c>
      <c r="F25" s="6" t="s">
        <v>18</v>
      </c>
      <c r="G25" s="7">
        <f>I25+O25</f>
        <v>100000</v>
      </c>
      <c r="H25" s="7">
        <v>100000</v>
      </c>
      <c r="I25" s="7">
        <f>J25+L25+M25+N25</f>
        <v>100000</v>
      </c>
      <c r="J25" s="7">
        <v>85000</v>
      </c>
      <c r="K25" s="7">
        <v>85000</v>
      </c>
      <c r="L25" s="7">
        <v>15000</v>
      </c>
      <c r="M25" s="7">
        <v>0</v>
      </c>
      <c r="N25" s="7">
        <v>0</v>
      </c>
      <c r="O25" s="7">
        <f>0-0</f>
        <v>0</v>
      </c>
      <c r="P25" s="20">
        <f>0-0</f>
        <v>0</v>
      </c>
      <c r="Q25" s="259"/>
    </row>
    <row r="26" spans="1:17" ht="29.25" customHeight="1">
      <c r="C26" s="4" t="s">
        <v>17</v>
      </c>
      <c r="D26" s="4" t="s">
        <v>17</v>
      </c>
      <c r="E26" s="256">
        <v>2010</v>
      </c>
      <c r="F26" s="6" t="s">
        <v>243</v>
      </c>
      <c r="G26" s="107">
        <v>68217.600000000006</v>
      </c>
      <c r="H26" s="107"/>
      <c r="I26" s="107">
        <v>68217.600000000006</v>
      </c>
      <c r="J26" s="107">
        <v>57984.959999999999</v>
      </c>
      <c r="K26" s="107">
        <v>57984.959999999999</v>
      </c>
      <c r="L26" s="255">
        <v>10232.64</v>
      </c>
      <c r="M26" s="7">
        <v>0</v>
      </c>
      <c r="N26" s="7"/>
      <c r="O26" s="7"/>
      <c r="P26" s="20"/>
      <c r="Q26" s="259"/>
    </row>
    <row r="27" spans="1:17" ht="29.25" customHeight="1" thickBot="1">
      <c r="A27" s="39"/>
      <c r="B27" s="39"/>
      <c r="C27" s="40" t="s">
        <v>17</v>
      </c>
      <c r="D27" s="41" t="s">
        <v>17</v>
      </c>
      <c r="E27" s="257">
        <v>2010</v>
      </c>
      <c r="F27" s="42" t="s">
        <v>244</v>
      </c>
      <c r="G27" s="43">
        <f>G26/G25</f>
        <v>0.682176</v>
      </c>
      <c r="H27" s="43">
        <f t="shared" ref="H27:L27" si="5">H26/H25</f>
        <v>0</v>
      </c>
      <c r="I27" s="43">
        <f t="shared" si="5"/>
        <v>0.682176</v>
      </c>
      <c r="J27" s="43">
        <f t="shared" si="5"/>
        <v>0.682176</v>
      </c>
      <c r="K27" s="43">
        <f t="shared" si="5"/>
        <v>0.682176</v>
      </c>
      <c r="L27" s="43">
        <f t="shared" si="5"/>
        <v>0.682176</v>
      </c>
      <c r="M27" s="43">
        <v>0</v>
      </c>
      <c r="N27" s="43">
        <v>0</v>
      </c>
      <c r="O27" s="43">
        <v>0</v>
      </c>
      <c r="P27" s="44">
        <v>0</v>
      </c>
      <c r="Q27" s="109"/>
    </row>
    <row r="28" spans="1:17" ht="45" customHeight="1">
      <c r="A28" s="33" t="s">
        <v>41</v>
      </c>
      <c r="B28" s="34" t="s">
        <v>42</v>
      </c>
      <c r="C28" s="35" t="s">
        <v>43</v>
      </c>
      <c r="D28" s="33" t="s">
        <v>17</v>
      </c>
      <c r="E28" s="33" t="s">
        <v>17</v>
      </c>
      <c r="F28" s="34" t="s">
        <v>18</v>
      </c>
      <c r="G28" s="36">
        <f>I28+O28</f>
        <v>499311064</v>
      </c>
      <c r="H28" s="36">
        <v>499311064</v>
      </c>
      <c r="I28" s="36">
        <f>J28+L28+M28+N28</f>
        <v>499311064</v>
      </c>
      <c r="J28" s="36">
        <v>346907146</v>
      </c>
      <c r="K28" s="36">
        <v>346907146</v>
      </c>
      <c r="L28" s="36">
        <v>152403918</v>
      </c>
      <c r="M28" s="36">
        <f>0-0</f>
        <v>0</v>
      </c>
      <c r="N28" s="36">
        <f>0-0</f>
        <v>0</v>
      </c>
      <c r="O28" s="36">
        <f>0-0</f>
        <v>0</v>
      </c>
      <c r="P28" s="37">
        <f>0-0</f>
        <v>0</v>
      </c>
      <c r="Q28" s="428" t="s">
        <v>245</v>
      </c>
    </row>
    <row r="29" spans="1:17" ht="33.75">
      <c r="A29" s="10" t="s">
        <v>28</v>
      </c>
      <c r="B29" s="10" t="s">
        <v>29</v>
      </c>
      <c r="C29" s="6" t="s">
        <v>44</v>
      </c>
      <c r="D29" s="5" t="s">
        <v>17</v>
      </c>
      <c r="E29" s="5" t="s">
        <v>17</v>
      </c>
      <c r="F29" s="9" t="s">
        <v>243</v>
      </c>
      <c r="G29" s="14">
        <v>2440000</v>
      </c>
      <c r="H29" s="14"/>
      <c r="I29" s="14">
        <v>2440000</v>
      </c>
      <c r="J29" s="14"/>
      <c r="K29" s="14"/>
      <c r="L29" s="14">
        <v>2440000</v>
      </c>
      <c r="M29" s="14">
        <v>0</v>
      </c>
      <c r="N29" s="14"/>
      <c r="O29" s="14"/>
      <c r="P29" s="18"/>
      <c r="Q29" s="429"/>
    </row>
    <row r="30" spans="1:17" ht="56.25">
      <c r="A30" s="9" t="s">
        <v>45</v>
      </c>
      <c r="B30" s="9" t="s">
        <v>45</v>
      </c>
      <c r="C30" s="6" t="s">
        <v>46</v>
      </c>
      <c r="D30" s="11" t="s">
        <v>47</v>
      </c>
      <c r="E30" s="5" t="s">
        <v>17</v>
      </c>
      <c r="F30" s="9" t="s">
        <v>244</v>
      </c>
      <c r="G30" s="16">
        <f>G29/G28</f>
        <v>4.8867332929758596E-3</v>
      </c>
      <c r="H30" s="16">
        <f t="shared" ref="H30:L30" si="6">H29/H28</f>
        <v>0</v>
      </c>
      <c r="I30" s="16">
        <f t="shared" si="6"/>
        <v>4.8867332929758596E-3</v>
      </c>
      <c r="J30" s="16">
        <f t="shared" si="6"/>
        <v>0</v>
      </c>
      <c r="K30" s="16">
        <f t="shared" si="6"/>
        <v>0</v>
      </c>
      <c r="L30" s="16">
        <f t="shared" si="6"/>
        <v>1.6010087089755789E-2</v>
      </c>
      <c r="M30" s="16">
        <v>0</v>
      </c>
      <c r="N30" s="16">
        <v>0</v>
      </c>
      <c r="O30" s="16">
        <v>0</v>
      </c>
      <c r="P30" s="19">
        <v>0</v>
      </c>
      <c r="Q30" s="429"/>
    </row>
    <row r="31" spans="1:17" ht="14.25">
      <c r="C31" s="4" t="s">
        <v>48</v>
      </c>
      <c r="D31" s="4" t="s">
        <v>17</v>
      </c>
      <c r="E31" s="12">
        <v>2010</v>
      </c>
      <c r="F31" s="6" t="s">
        <v>18</v>
      </c>
      <c r="G31" s="7">
        <f>I31+O31</f>
        <v>2440000</v>
      </c>
      <c r="H31" s="7">
        <v>2440000</v>
      </c>
      <c r="I31" s="7">
        <f>J31+L31+M31+N31</f>
        <v>2440000</v>
      </c>
      <c r="J31" s="7">
        <f>0-0</f>
        <v>0</v>
      </c>
      <c r="K31" s="7">
        <f>0-0</f>
        <v>0</v>
      </c>
      <c r="L31" s="7">
        <v>2440000</v>
      </c>
      <c r="M31" s="7">
        <f>0-0</f>
        <v>0</v>
      </c>
      <c r="N31" s="7">
        <f>0-0</f>
        <v>0</v>
      </c>
      <c r="O31" s="7">
        <f>0-0</f>
        <v>0</v>
      </c>
      <c r="P31" s="20">
        <f>0-0</f>
        <v>0</v>
      </c>
      <c r="Q31" s="429"/>
    </row>
    <row r="32" spans="1:17" ht="14.25">
      <c r="C32" s="4" t="s">
        <v>17</v>
      </c>
      <c r="D32" s="4" t="s">
        <v>17</v>
      </c>
      <c r="E32" s="256">
        <v>2010</v>
      </c>
      <c r="F32" s="6" t="s">
        <v>243</v>
      </c>
      <c r="G32" s="7">
        <v>2440000</v>
      </c>
      <c r="H32" s="7"/>
      <c r="I32" s="7">
        <v>2440000</v>
      </c>
      <c r="J32" s="7"/>
      <c r="K32" s="7"/>
      <c r="L32" s="7">
        <v>2440000</v>
      </c>
      <c r="M32" s="7"/>
      <c r="N32" s="7"/>
      <c r="O32" s="7"/>
      <c r="P32" s="20"/>
      <c r="Q32" s="429"/>
    </row>
    <row r="33" spans="1:17" thickBot="1">
      <c r="A33" s="39"/>
      <c r="B33" s="39"/>
      <c r="C33" s="40" t="s">
        <v>17</v>
      </c>
      <c r="D33" s="41" t="s">
        <v>47</v>
      </c>
      <c r="E33" s="257">
        <v>2010</v>
      </c>
      <c r="F33" s="42" t="s">
        <v>244</v>
      </c>
      <c r="G33" s="43">
        <f>G32/G31</f>
        <v>1</v>
      </c>
      <c r="H33" s="43">
        <f t="shared" ref="H33:L33" si="7">H32/H31</f>
        <v>0</v>
      </c>
      <c r="I33" s="43">
        <f t="shared" si="7"/>
        <v>1</v>
      </c>
      <c r="J33" s="43">
        <v>0</v>
      </c>
      <c r="K33" s="43">
        <v>0</v>
      </c>
      <c r="L33" s="43">
        <f t="shared" si="7"/>
        <v>1</v>
      </c>
      <c r="M33" s="43">
        <v>0</v>
      </c>
      <c r="N33" s="43">
        <v>0</v>
      </c>
      <c r="O33" s="43">
        <v>0</v>
      </c>
      <c r="P33" s="44">
        <v>0</v>
      </c>
      <c r="Q33" s="430"/>
    </row>
    <row r="34" spans="1:17" ht="45">
      <c r="A34" s="33" t="s">
        <v>49</v>
      </c>
      <c r="B34" s="34" t="s">
        <v>50</v>
      </c>
      <c r="C34" s="35" t="s">
        <v>43</v>
      </c>
      <c r="D34" s="33" t="s">
        <v>17</v>
      </c>
      <c r="E34" s="33" t="s">
        <v>17</v>
      </c>
      <c r="F34" s="34" t="s">
        <v>18</v>
      </c>
      <c r="G34" s="36">
        <f>I34+O34</f>
        <v>24800001</v>
      </c>
      <c r="H34" s="36">
        <v>26450001</v>
      </c>
      <c r="I34" s="36">
        <f>J34+L34+M34+N34</f>
        <v>24800001</v>
      </c>
      <c r="J34" s="36">
        <v>21080000</v>
      </c>
      <c r="K34" s="36">
        <v>21080000</v>
      </c>
      <c r="L34" s="36">
        <v>3720001</v>
      </c>
      <c r="M34" s="36">
        <f>0-0</f>
        <v>0</v>
      </c>
      <c r="N34" s="36">
        <f>0-0</f>
        <v>0</v>
      </c>
      <c r="O34" s="36">
        <f>0-0</f>
        <v>0</v>
      </c>
      <c r="P34" s="37">
        <f>0-0</f>
        <v>0</v>
      </c>
      <c r="Q34" s="431" t="s">
        <v>245</v>
      </c>
    </row>
    <row r="35" spans="1:17" ht="33.75">
      <c r="A35" s="10" t="s">
        <v>28</v>
      </c>
      <c r="B35" s="10" t="s">
        <v>29</v>
      </c>
      <c r="C35" s="6" t="s">
        <v>44</v>
      </c>
      <c r="D35" s="5" t="s">
        <v>17</v>
      </c>
      <c r="E35" s="5" t="s">
        <v>17</v>
      </c>
      <c r="F35" s="9" t="s">
        <v>243</v>
      </c>
      <c r="G35" s="14">
        <v>0</v>
      </c>
      <c r="H35" s="14"/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/>
      <c r="O35" s="14"/>
      <c r="P35" s="18"/>
      <c r="Q35" s="432"/>
    </row>
    <row r="36" spans="1:17" ht="57" thickBot="1">
      <c r="A36" s="45" t="s">
        <v>45</v>
      </c>
      <c r="B36" s="45" t="s">
        <v>45</v>
      </c>
      <c r="C36" s="42" t="s">
        <v>51</v>
      </c>
      <c r="D36" s="46" t="s">
        <v>47</v>
      </c>
      <c r="E36" s="47" t="s">
        <v>17</v>
      </c>
      <c r="F36" s="45" t="s">
        <v>244</v>
      </c>
      <c r="G36" s="48">
        <f>G35/G34</f>
        <v>0</v>
      </c>
      <c r="H36" s="48">
        <f t="shared" ref="H36:L36" si="8">H35/H34</f>
        <v>0</v>
      </c>
      <c r="I36" s="48">
        <f t="shared" si="8"/>
        <v>0</v>
      </c>
      <c r="J36" s="48">
        <f t="shared" si="8"/>
        <v>0</v>
      </c>
      <c r="K36" s="48">
        <f t="shared" si="8"/>
        <v>0</v>
      </c>
      <c r="L36" s="48">
        <f t="shared" si="8"/>
        <v>0</v>
      </c>
      <c r="M36" s="48">
        <v>0</v>
      </c>
      <c r="N36" s="48">
        <v>0</v>
      </c>
      <c r="O36" s="48">
        <v>0</v>
      </c>
      <c r="P36" s="49">
        <v>0</v>
      </c>
      <c r="Q36" s="433"/>
    </row>
    <row r="37" spans="1:17" ht="15" hidden="1" customHeight="1"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7" ht="15" hidden="1" customHeight="1"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ht="15" hidden="1" customHeight="1">
      <c r="G39" s="8">
        <f>G10+G16+G22+G28+G34</f>
        <v>547484589</v>
      </c>
      <c r="H39" s="8">
        <f t="shared" ref="H39:P39" si="9">H10+H16+H22+H28+H34</f>
        <v>549219589</v>
      </c>
      <c r="I39" s="8">
        <f t="shared" si="9"/>
        <v>547484589</v>
      </c>
      <c r="J39" s="8">
        <f t="shared" si="9"/>
        <v>369721163</v>
      </c>
      <c r="K39" s="8">
        <f t="shared" si="9"/>
        <v>369622580</v>
      </c>
      <c r="L39" s="8">
        <f t="shared" si="9"/>
        <v>177763426</v>
      </c>
      <c r="M39" s="8">
        <f t="shared" si="9"/>
        <v>0</v>
      </c>
      <c r="N39" s="8">
        <f t="shared" si="9"/>
        <v>0</v>
      </c>
      <c r="O39" s="8">
        <f t="shared" si="9"/>
        <v>0</v>
      </c>
      <c r="P39" s="8">
        <f t="shared" si="9"/>
        <v>85000</v>
      </c>
    </row>
    <row r="40" spans="1:17" ht="15" hidden="1" customHeight="1">
      <c r="G40" s="8">
        <f t="shared" ref="G40:P43" si="10">G11+G17+G23+G29+G35</f>
        <v>20195868</v>
      </c>
      <c r="H40" s="8">
        <f t="shared" si="10"/>
        <v>0</v>
      </c>
      <c r="I40" s="8">
        <f t="shared" si="10"/>
        <v>20192868</v>
      </c>
      <c r="J40" s="8">
        <f t="shared" si="10"/>
        <v>71568</v>
      </c>
      <c r="K40" s="8">
        <f t="shared" si="10"/>
        <v>71568</v>
      </c>
      <c r="L40" s="8">
        <f t="shared" si="10"/>
        <v>20124299</v>
      </c>
      <c r="M40" s="8">
        <f t="shared" si="10"/>
        <v>0</v>
      </c>
      <c r="N40" s="8">
        <f t="shared" si="10"/>
        <v>0</v>
      </c>
      <c r="O40" s="8">
        <f t="shared" si="10"/>
        <v>0</v>
      </c>
      <c r="P40" s="8">
        <f t="shared" si="10"/>
        <v>0</v>
      </c>
    </row>
    <row r="41" spans="1:17" ht="15" hidden="1" customHeight="1">
      <c r="G41" s="8">
        <f t="shared" si="10"/>
        <v>1.7936082177333774</v>
      </c>
      <c r="H41" s="8">
        <f t="shared" si="10"/>
        <v>0</v>
      </c>
      <c r="I41" s="8">
        <f t="shared" si="10"/>
        <v>1.7934567744485848</v>
      </c>
      <c r="J41" s="8">
        <f t="shared" si="10"/>
        <v>4.1272951764602078E-2</v>
      </c>
      <c r="K41" s="8">
        <f t="shared" si="10"/>
        <v>4.376086103138372E-2</v>
      </c>
      <c r="L41" s="8">
        <f t="shared" si="10"/>
        <v>1.7887540139806632</v>
      </c>
      <c r="M41" s="8">
        <f t="shared" si="10"/>
        <v>0</v>
      </c>
      <c r="N41" s="8">
        <f t="shared" si="10"/>
        <v>0</v>
      </c>
      <c r="O41" s="8">
        <f t="shared" si="10"/>
        <v>0</v>
      </c>
      <c r="P41" s="8">
        <f t="shared" si="10"/>
        <v>0</v>
      </c>
    </row>
    <row r="42" spans="1:17" ht="15" hidden="1" customHeight="1">
      <c r="G42" s="112">
        <f t="shared" si="10"/>
        <v>11500879</v>
      </c>
      <c r="H42" s="112">
        <f t="shared" si="10"/>
        <v>11500879</v>
      </c>
      <c r="I42" s="112">
        <f t="shared" si="10"/>
        <v>11500879</v>
      </c>
      <c r="J42" s="112">
        <f t="shared" si="10"/>
        <v>85000</v>
      </c>
      <c r="K42" s="112">
        <f t="shared" si="10"/>
        <v>85000</v>
      </c>
      <c r="L42" s="112">
        <f t="shared" si="10"/>
        <v>11415879</v>
      </c>
      <c r="M42" s="8">
        <f t="shared" si="10"/>
        <v>0</v>
      </c>
      <c r="N42" s="8">
        <f t="shared" si="10"/>
        <v>0</v>
      </c>
      <c r="O42" s="8">
        <f t="shared" si="10"/>
        <v>0</v>
      </c>
      <c r="P42" s="8">
        <f t="shared" si="10"/>
        <v>0</v>
      </c>
    </row>
    <row r="43" spans="1:17" ht="15" hidden="1" customHeight="1">
      <c r="G43" s="112">
        <f t="shared" si="10"/>
        <v>8611526.5099999998</v>
      </c>
      <c r="H43" s="112">
        <f t="shared" ca="1" si="10"/>
        <v>8611526.9100000001</v>
      </c>
      <c r="I43" s="112">
        <f t="shared" si="10"/>
        <v>8611526.5099999998</v>
      </c>
      <c r="J43" s="112">
        <f t="shared" si="10"/>
        <v>57984.959999999999</v>
      </c>
      <c r="K43" s="112">
        <f t="shared" si="10"/>
        <v>57984.959999999999</v>
      </c>
      <c r="L43" s="112">
        <f t="shared" si="10"/>
        <v>8553541.5500000007</v>
      </c>
      <c r="M43" s="8">
        <f t="shared" si="10"/>
        <v>0</v>
      </c>
      <c r="N43" s="8">
        <f t="shared" si="10"/>
        <v>0</v>
      </c>
      <c r="O43" s="8">
        <f t="shared" si="10"/>
        <v>0</v>
      </c>
      <c r="P43" s="8">
        <f t="shared" si="10"/>
        <v>0</v>
      </c>
    </row>
    <row r="44" spans="1:17" ht="15" customHeight="1">
      <c r="G44" s="112"/>
      <c r="H44" s="112"/>
      <c r="I44" s="112"/>
      <c r="J44" s="112"/>
      <c r="K44" s="112"/>
      <c r="L44" s="112"/>
      <c r="M44" s="8"/>
      <c r="N44" s="8"/>
      <c r="O44" s="8"/>
      <c r="P44" s="8"/>
    </row>
  </sheetData>
  <mergeCells count="21">
    <mergeCell ref="A6:A8"/>
    <mergeCell ref="B6:B8"/>
    <mergeCell ref="C6:C9"/>
    <mergeCell ref="D6:D9"/>
    <mergeCell ref="E6:E9"/>
    <mergeCell ref="F6:F9"/>
    <mergeCell ref="Q16:Q21"/>
    <mergeCell ref="Q6:Q9"/>
    <mergeCell ref="G6:G9"/>
    <mergeCell ref="H6:H9"/>
    <mergeCell ref="P6:P9"/>
    <mergeCell ref="I7:I9"/>
    <mergeCell ref="J7:J9"/>
    <mergeCell ref="L7:L9"/>
    <mergeCell ref="M7:M9"/>
    <mergeCell ref="Q10:Q15"/>
    <mergeCell ref="Q28:Q33"/>
    <mergeCell ref="Q34:Q36"/>
    <mergeCell ref="N7:N9"/>
    <mergeCell ref="O7:O9"/>
    <mergeCell ref="K8:K9"/>
  </mergeCells>
  <pageMargins left="0.19685039370078741" right="0.15748031496062992" top="0.23622047244094491" bottom="0.31496062992125984" header="0.15748031496062992" footer="0.15748031496062992"/>
  <pageSetup paperSize="9" scale="65" orientation="landscape" useFirstPageNumber="1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Całość</vt:lpstr>
      <vt:lpstr>Drogi</vt:lpstr>
      <vt:lpstr>Zdrowie </vt:lpstr>
      <vt:lpstr>Transport1</vt:lpstr>
      <vt:lpstr>Kultura </vt:lpstr>
      <vt:lpstr>Oświata</vt:lpstr>
      <vt:lpstr>Geodezja</vt:lpstr>
      <vt:lpstr>Inne</vt:lpstr>
      <vt:lpstr>Inne!Obszar_wydruku</vt:lpstr>
      <vt:lpstr>'Zdrowie '!Obszar_wydruku</vt:lpstr>
      <vt:lpstr>Drogi!Tytuły_wydruku</vt:lpstr>
      <vt:lpstr>Geodezja!Tytuły_wydruku</vt:lpstr>
      <vt:lpstr>Inne!Tytuły_wydruku</vt:lpstr>
      <vt:lpstr>'Kultura '!Tytuły_wydruku</vt:lpstr>
      <vt:lpstr>Oświata!Tytuły_wydruku</vt:lpstr>
      <vt:lpstr>'Zdrowie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idziedzianowicz</cp:lastModifiedBy>
  <cp:lastPrinted>2011-03-23T12:38:21Z</cp:lastPrinted>
  <dcterms:created xsi:type="dcterms:W3CDTF">2010-12-21T10:13:21Z</dcterms:created>
  <dcterms:modified xsi:type="dcterms:W3CDTF">2011-03-23T12:39:31Z</dcterms:modified>
</cp:coreProperties>
</file>