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Z_W_M\zarzad_organizacja\PORZADEK OBRAD\porządek_obrad\V kadencja\2018\2018_05_14\Uchwały\0723_1405\"/>
    </mc:Choice>
  </mc:AlternateContent>
  <bookViews>
    <workbookView xWindow="0" yWindow="0" windowWidth="19200" windowHeight="12585"/>
  </bookViews>
  <sheets>
    <sheet name="zał nr 1" sheetId="1" r:id="rId1"/>
  </sheets>
  <definedNames>
    <definedName name="_xlnm._FilterDatabase" localSheetId="0" hidden="1">'zał nr 1'!$A$1:$AB$102</definedName>
    <definedName name="_xlnm.Print_Area" localSheetId="0">'zał nr 1'!$A$1:$AB$102</definedName>
    <definedName name="_xlnm.Print_Titles" localSheetId="0">'zał nr 1'!$A:$C,'zał nr 1'!$1:$1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4" i="1"/>
  <c r="A15" i="1"/>
  <c r="A17" i="1"/>
  <c r="A18" i="1"/>
  <c r="A22" i="1"/>
  <c r="A25" i="1"/>
  <c r="A26" i="1"/>
  <c r="A27" i="1"/>
  <c r="A28" i="1"/>
  <c r="A29" i="1"/>
  <c r="A30" i="1"/>
  <c r="A31" i="1"/>
  <c r="A32" i="1"/>
  <c r="A34" i="1"/>
  <c r="A35" i="1"/>
  <c r="A39" i="1"/>
  <c r="A43" i="1"/>
  <c r="A44" i="1"/>
  <c r="A46" i="1"/>
  <c r="A47" i="1"/>
  <c r="A48" i="1"/>
  <c r="A49" i="1"/>
  <c r="A50" i="1"/>
  <c r="A51" i="1"/>
  <c r="A52" i="1"/>
  <c r="A53" i="1"/>
  <c r="A54" i="1"/>
  <c r="A56" i="1"/>
  <c r="A58" i="1"/>
  <c r="A59" i="1"/>
  <c r="A60" i="1"/>
  <c r="A61" i="1"/>
  <c r="A62" i="1"/>
  <c r="A63" i="1"/>
  <c r="A64" i="1"/>
  <c r="A65" i="1"/>
  <c r="A67" i="1"/>
  <c r="A68" i="1"/>
  <c r="A70" i="1"/>
  <c r="A71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8" i="1"/>
  <c r="A89" i="1"/>
  <c r="A90" i="1"/>
  <c r="A91" i="1"/>
  <c r="A92" i="1"/>
  <c r="A93" i="1"/>
  <c r="A94" i="1"/>
  <c r="A96" i="1"/>
  <c r="A97" i="1"/>
  <c r="A98" i="1"/>
  <c r="A99" i="1"/>
  <c r="A100" i="1"/>
  <c r="A101" i="1"/>
  <c r="A102" i="1"/>
</calcChain>
</file>

<file path=xl/sharedStrings.xml><?xml version="1.0" encoding="utf-8"?>
<sst xmlns="http://schemas.openxmlformats.org/spreadsheetml/2006/main" count="356" uniqueCount="152">
  <si>
    <t>L.p.</t>
  </si>
  <si>
    <t>Formuła</t>
  </si>
  <si>
    <t>Wyszczególnienie</t>
  </si>
  <si>
    <t>Wykonanie 2015</t>
  </si>
  <si>
    <t>Wykonanie 2016</t>
  </si>
  <si>
    <t>Plan 3 kw. 2017</t>
  </si>
  <si>
    <t>Wykonanie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</si>
  <si>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</si>
  <si>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</si>
  <si>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</si>
  <si>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</si>
  <si>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</si>
  <si>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</si>
  <si>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</si>
  <si>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</si>
  <si>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</si>
  <si>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</si>
  <si>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</si>
  <si>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</si>
  <si>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</si>
  <si>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</si>
  <si>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</si>
  <si>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</si>
  <si>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</si>
  <si>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</si>
  <si>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</si>
  <si>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>Prognoza 2037</t>
  </si>
  <si>
    <t>Prognoza 2038</t>
  </si>
  <si>
    <t>[1.1]+[1.2]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</si>
  <si>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</si>
  <si>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</si>
  <si>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</si>
  <si>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</si>
  <si>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</si>
  <si>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</si>
  <si>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</si>
  <si>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</si>
  <si>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</si>
  <si>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</si>
  <si>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</si>
  <si>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</si>
  <si>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[2.1]+[2.2]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</si>
  <si>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</si>
  <si>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</si>
  <si>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</si>
  <si>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</si>
  <si>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</si>
  <si>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</si>
  <si>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</si>
  <si>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>2.1.3.1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</si>
  <si>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</si>
  <si>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</si>
  <si>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</si>
  <si>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</si>
  <si>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</si>
  <si>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 xml:space="preserve"> Wydatki majątkowe</t>
  </si>
  <si>
    <t>[1] -[2]</t>
  </si>
  <si>
    <t>Wynik budżetu</t>
  </si>
  <si>
    <t>[4.1] + [4.2] + [4.3] + [4.4]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</si>
  <si>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</si>
  <si>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</si>
  <si>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</si>
  <si>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</si>
  <si>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</si>
  <si>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</si>
  <si>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</si>
  <si>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[5.1] + [5.2]</t>
  </si>
  <si>
    <t>Rozchody budżetu</t>
  </si>
  <si>
    <t xml:space="preserve"> Spłaty rat kapitałowych kredytów i pożyczek oraz wykup papierów wartościowych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</si>
  <si>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</si>
  <si>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</si>
  <si>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</si>
  <si>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</si>
  <si>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</si>
  <si>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</si>
  <si>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</si>
  <si>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</si>
  <si>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</si>
  <si>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</si>
  <si>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</si>
  <si>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</si>
  <si>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[1.1] - [2.1]</t>
  </si>
  <si>
    <t xml:space="preserve"> Różnica między dochodami bieżącymi a  wydatkami bieżącymi</t>
  </si>
  <si>
    <t>[1.1] + [4.1] + [4.2] - (  [2.1] - [2.1.2]  )</t>
  </si>
  <si>
    <t xml:space="preserve"> Różnica między dochodami bieżącymi, skorygowanymi o środki a wydatkami bieżącymi, pomniejszonymi  o wydatki</t>
  </si>
  <si>
    <t>Wskaźnik spłaty zobowiązań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</si>
  <si>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</si>
  <si>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</si>
  <si>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</si>
  <si>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</si>
  <si>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</si>
  <si>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</si>
  <si>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</si>
  <si>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</si>
  <si>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</si>
  <si>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</si>
  <si>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</si>
  <si>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</si>
  <si>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[9.6]-[9.4]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</si>
  <si>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</si>
  <si>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[9.6.1]-[9.4]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</si>
  <si>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</si>
  <si>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</si>
  <si>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</si>
  <si>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</si>
  <si>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</si>
  <si>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</si>
  <si>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[11.3.1] + [11.3.2]</t>
  </si>
  <si>
    <t xml:space="preserve"> Wydatki objęte limitem, o którym mowa w art. 226 ust. 3 pkt 4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</si>
  <si>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</si>
  <si>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</si>
  <si>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</si>
  <si>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</si>
  <si>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</si>
  <si>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</si>
  <si>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</si>
  <si>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</si>
  <si>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</si>
  <si>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</si>
  <si>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</si>
  <si>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</si>
  <si>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</si>
  <si>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</si>
  <si>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</si>
  <si>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</si>
  <si>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</si>
  <si>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</si>
  <si>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</si>
  <si>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</si>
  <si>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</si>
  <si>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  w tym w związku z już zawartą umową na realizację programu, projektu lub zadania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</si>
  <si>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</si>
  <si>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</si>
  <si>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</si>
  <si>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</si>
  <si>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</si>
  <si>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</si>
  <si>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</si>
  <si>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</si>
  <si>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</si>
  <si>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</si>
  <si>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</si>
  <si>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</si>
  <si>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</si>
  <si>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</si>
  <si>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</si>
  <si>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</si>
  <si>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do państwowego długu publicznego</t>
  </si>
  <si>
    <t xml:space="preserve">  wypłaty z tytułu wymagalnych poręczeń i gwarancji</t>
  </si>
  <si>
    <t xml:space="preserve"> Wynik operacji niekasowych wpływających na kwotę długu ( m.in. umorzenia, różnice kursowe)</t>
  </si>
  <si>
    <t>X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</si>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</sst>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0" xfId="0" applyFont="1" applyBorder="1"/>
    <xf numFmtId="0" fontId="18" fillId="0" borderId="10" xfId="0" applyFont="1" applyBorder="1" applyAlignment="1">
      <alignment wrapText="1"/>
    </xf>
    <xf numFmtId="3" fontId="18" fillId="0" borderId="10" xfId="0" applyNumberFormat="1" applyFont="1" applyBorder="1"/>
    <xf numFmtId="0" fontId="19" fillId="33" borderId="0" xfId="0" applyFont="1" applyFill="1"/>
    <xf numFmtId="0" fontId="19" fillId="34" borderId="10" xfId="0" applyFont="1" applyFill="1" applyBorder="1" applyAlignment="1">
      <alignment wrapText="1"/>
    </xf>
    <xf numFmtId="3" fontId="19" fillId="34" borderId="10" xfId="0" applyNumberFormat="1" applyFont="1" applyFill="1" applyBorder="1"/>
    <xf numFmtId="0" fontId="19" fillId="34" borderId="0" xfId="0" applyFont="1" applyFill="1"/>
    <xf numFmtId="3" fontId="19" fillId="34" borderId="10" xfId="0" applyNumberFormat="1" applyFont="1" applyFill="1" applyBorder="1" applyAlignment="1">
      <alignment horizontal="center"/>
    </xf>
    <xf numFmtId="10" fontId="18" fillId="0" borderId="10" xfId="1" applyNumberFormat="1" applyFont="1" applyBorder="1"/>
    <xf numFmtId="3" fontId="18" fillId="0" borderId="10" xfId="0" applyNumberFormat="1" applyFont="1" applyBorder="1" applyAlignment="1">
      <alignment horizontal="center"/>
    </xf>
    <xf numFmtId="0" fontId="19" fillId="34" borderId="11" xfId="0" applyFont="1" applyFill="1" applyBorder="1"/>
    <xf numFmtId="0" fontId="18" fillId="0" borderId="11" xfId="0" applyFont="1" applyBorder="1"/>
    <xf numFmtId="3" fontId="19" fillId="34" borderId="12" xfId="0" applyNumberFormat="1" applyFont="1" applyFill="1" applyBorder="1"/>
    <xf numFmtId="3" fontId="18" fillId="0" borderId="12" xfId="0" applyNumberFormat="1" applyFont="1" applyBorder="1"/>
    <xf numFmtId="3" fontId="19" fillId="34" borderId="12" xfId="0" applyNumberFormat="1" applyFont="1" applyFill="1" applyBorder="1" applyAlignment="1">
      <alignment horizontal="center"/>
    </xf>
    <xf numFmtId="10" fontId="18" fillId="0" borderId="12" xfId="1" applyNumberFormat="1" applyFont="1" applyBorder="1"/>
    <xf numFmtId="3" fontId="18" fillId="0" borderId="12" xfId="0" applyNumberFormat="1" applyFont="1" applyBorder="1" applyAlignment="1">
      <alignment horizontal="center"/>
    </xf>
    <xf numFmtId="0" fontId="19" fillId="33" borderId="13" xfId="0" applyFont="1" applyFill="1" applyBorder="1"/>
    <xf numFmtId="0" fontId="19" fillId="33" borderId="14" xfId="0" applyFont="1" applyFill="1" applyBorder="1"/>
    <xf numFmtId="0" fontId="19" fillId="33" borderId="14" xfId="0" applyFont="1" applyFill="1" applyBorder="1" applyAlignment="1">
      <alignment wrapText="1"/>
    </xf>
    <xf numFmtId="0" fontId="19" fillId="33" borderId="15" xfId="0" applyFont="1" applyFill="1" applyBorder="1"/>
    <xf numFmtId="0" fontId="18" fillId="0" borderId="16" xfId="0" applyFont="1" applyBorder="1"/>
    <xf numFmtId="0" fontId="18" fillId="0" borderId="17" xfId="0" applyFont="1" applyBorder="1"/>
    <xf numFmtId="0" fontId="18" fillId="0" borderId="17" xfId="0" applyFont="1" applyBorder="1" applyAlignment="1">
      <alignment wrapText="1"/>
    </xf>
    <xf numFmtId="3" fontId="18" fillId="0" borderId="17" xfId="0" applyNumberFormat="1" applyFont="1" applyBorder="1"/>
    <xf numFmtId="3" fontId="18" fillId="0" borderId="18" xfId="0" applyNumberFormat="1" applyFont="1" applyBorder="1"/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ela1" displayName="Tabela1" ref="A1:AB102" totalsRowShown="0" headerRowDxfId="32" dataDxfId="30" headerRowBorderDxfId="31" tableBorderDxfId="29" totalsRowBorderDxfId="28">
  <tableColumns count="28">
    <tableColumn id="1" name="L.p." dataDxfId="27"/>
    <tableColumn id="2" name="Formuła" dataDxfId="26"/>
    <tableColumn id="3" name="Wyszczególnienie" dataDxfId="25"/>
    <tableColumn id="4" name="Wykonanie 2015" dataDxfId="24"/>
    <tableColumn id="5" name="Wykonanie 2016" dataDxfId="23"/>
    <tableColumn id="6" name="Plan 3 kw. 2017" dataDxfId="22"/>
    <tableColumn id="7" name="Wykonanie 2017" dataDxfId="21"/>
    <tableColumn id="8" name="Prognoza 2018" dataDxfId="20"/>
    <tableColumn id="9" name="Prognoza 2019" dataDxfId="19"/>
    <tableColumn id="10" name="Prognoza 2020" dataDxfId="18"/>
    <tableColumn id="11" name="Prognoza 2021" dataDxfId="17"/>
    <tableColumn id="12" name="Prognoza 2022" dataDxfId="16"/>
    <tableColumn id="13" name="Prognoza 2023" dataDxfId="15"/>
    <tableColumn id="14" name="Prognoza 2024" dataDxfId="14"/>
    <tableColumn id="15" name="Prognoza 2025" dataDxfId="13"/>
    <tableColumn id="16" name="Prognoza 2026" dataDxfId="12"/>
    <tableColumn id="17" name="Prognoza 2027" dataDxfId="11"/>
    <tableColumn id="18" name="Prognoza 2028" dataDxfId="10"/>
    <tableColumn id="19" name="Prognoza 2029" dataDxfId="9"/>
    <tableColumn id="20" name="Prognoza 2030" dataDxfId="8"/>
    <tableColumn id="21" name="Prognoza 2031" dataDxfId="7"/>
    <tableColumn id="22" name="Prognoza 2032" dataDxfId="6"/>
    <tableColumn id="23" name="Prognoza 2033" dataDxfId="5"/>
    <tableColumn id="24" name="Prognoza 2034" dataDxfId="4"/>
    <tableColumn id="25" name="Prognoza 2035" dataDxfId="3"/>
    <tableColumn id="26" name="Prognoza 2036" dataDxfId="2"/>
    <tableColumn id="27" name="Prognoza 2037" dataDxfId="1"/>
    <tableColumn id="28" name="Prognoza 2038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ieloletnia Prognoza Finansowa Województwa Mazowieckiego na lata 2018-2038" altTextSummary="Tabela sporządzona w Programie Besti@ według wzoru wynikającego z Rozporządzenia Ministra Finansów z dnia 10 stycznia 2013 r. w sprawie wieloletniej prognozy finansowej jednostki samorządu terytorialnego (Dz. U. z 2015 r. poz. 92) 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abSelected="1" topLeftCell="P83" workbookViewId="0">
      <selection activeCell="H17" sqref="H17"/>
    </sheetView>
  </sheetViews>
  <sheetFormatPr defaultRowHeight="12" x14ac:dyDescent="0.2"/>
  <cols>
    <col min="1" max="1" width="8" style="1" customWidth="1"/>
    <col min="2" max="2" width="0" style="1" hidden="1" customWidth="1"/>
    <col min="3" max="3" width="60" style="2" customWidth="1"/>
    <col min="4" max="5" width="14.5703125" style="1" bestFit="1" customWidth="1"/>
    <col min="6" max="6" width="13.85546875" style="1" bestFit="1" customWidth="1"/>
    <col min="7" max="7" width="14.5703125" style="1" bestFit="1" customWidth="1"/>
    <col min="8" max="28" width="13.28515625" style="1" bestFit="1" customWidth="1"/>
    <col min="29" max="16384" width="9.140625" style="1"/>
  </cols>
  <sheetData>
    <row r="1" spans="1:28" s="6" customFormat="1" x14ac:dyDescent="0.2">
      <c r="A1" s="20" t="s">
        <v>0</v>
      </c>
      <c r="B1" s="21" t="s">
        <v>1</v>
      </c>
      <c r="C1" s="22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3" t="s">
        <v>27</v>
      </c>
    </row>
    <row r="2" spans="1:28" s="9" customFormat="1" x14ac:dyDescent="0.2">
      <c r="A2" s="13">
        <v>1</v>
      </c>
      <c r="B2" s="3" t="s">
        <v>28</v>
      </c>
      <c r="C2" s="7" t="s">
        <v>29</v>
      </c>
      <c r="D2" s="8">
        <v>2768680366.5300002</v>
      </c>
      <c r="E2" s="8">
        <v>2302606116.4699998</v>
      </c>
      <c r="F2" s="8">
        <v>2666160975</v>
      </c>
      <c r="G2" s="8">
        <v>2550122963.4899998</v>
      </c>
      <c r="H2" s="8">
        <v>2939406752</v>
      </c>
      <c r="I2" s="8">
        <v>3054736484</v>
      </c>
      <c r="J2" s="8">
        <v>3009870314</v>
      </c>
      <c r="K2" s="8">
        <v>3045064739</v>
      </c>
      <c r="L2" s="8">
        <v>3114686397</v>
      </c>
      <c r="M2" s="8">
        <v>3193893266</v>
      </c>
      <c r="N2" s="8">
        <v>3278849841</v>
      </c>
      <c r="O2" s="8">
        <v>3374336511</v>
      </c>
      <c r="P2" s="8">
        <v>3469635377</v>
      </c>
      <c r="Q2" s="8">
        <v>3564552674</v>
      </c>
      <c r="R2" s="8">
        <v>3662206065</v>
      </c>
      <c r="S2" s="8">
        <v>3759262338</v>
      </c>
      <c r="T2" s="8">
        <v>3855512912</v>
      </c>
      <c r="U2" s="8">
        <v>3950745654</v>
      </c>
      <c r="V2" s="8">
        <v>4044745622</v>
      </c>
      <c r="W2" s="8">
        <v>4137295858</v>
      </c>
      <c r="X2" s="8">
        <v>4232057851</v>
      </c>
      <c r="Y2" s="8">
        <v>4325111875</v>
      </c>
      <c r="Z2" s="8">
        <v>4416234154</v>
      </c>
      <c r="AA2" s="8">
        <v>4509354988</v>
      </c>
      <c r="AB2" s="15">
        <v>4600273435</v>
      </c>
    </row>
    <row r="3" spans="1:28" x14ac:dyDescent="0.2">
      <c r="A3" s="14" t="str">
        <f>"1.1"</f>
        <v>1.1</v>
      </c>
      <c r="B3" s="3"/>
      <c r="C3" s="4" t="s">
        <v>30</v>
      </c>
      <c r="D3" s="5">
        <v>2104953463.1199999</v>
      </c>
      <c r="E3" s="5">
        <v>2162226596.1900001</v>
      </c>
      <c r="F3" s="5">
        <v>2501040624</v>
      </c>
      <c r="G3" s="5">
        <v>2476637949.6599998</v>
      </c>
      <c r="H3" s="5">
        <v>2758687621</v>
      </c>
      <c r="I3" s="5">
        <v>2824963893</v>
      </c>
      <c r="J3" s="5">
        <v>2960781096</v>
      </c>
      <c r="K3" s="5">
        <v>3043064739</v>
      </c>
      <c r="L3" s="5">
        <v>3114686397</v>
      </c>
      <c r="M3" s="5">
        <v>3193893266</v>
      </c>
      <c r="N3" s="5">
        <v>3278849841</v>
      </c>
      <c r="O3" s="5">
        <v>3374336511</v>
      </c>
      <c r="P3" s="5">
        <v>3469635377</v>
      </c>
      <c r="Q3" s="5">
        <v>3564552674</v>
      </c>
      <c r="R3" s="5">
        <v>3662206065</v>
      </c>
      <c r="S3" s="5">
        <v>3759262338</v>
      </c>
      <c r="T3" s="5">
        <v>3855512912</v>
      </c>
      <c r="U3" s="5">
        <v>3950745654</v>
      </c>
      <c r="V3" s="5">
        <v>4044745622</v>
      </c>
      <c r="W3" s="5">
        <v>4137295858</v>
      </c>
      <c r="X3" s="5">
        <v>4232057851</v>
      </c>
      <c r="Y3" s="5">
        <v>4325111875</v>
      </c>
      <c r="Z3" s="5">
        <v>4416234154</v>
      </c>
      <c r="AA3" s="5">
        <v>4509354988</v>
      </c>
      <c r="AB3" s="16">
        <v>4600273435</v>
      </c>
    </row>
    <row r="4" spans="1:28" ht="24" x14ac:dyDescent="0.2">
      <c r="A4" s="14" t="str">
        <f>"1.1.1"</f>
        <v>1.1.1</v>
      </c>
      <c r="B4" s="3"/>
      <c r="C4" s="4" t="s">
        <v>31</v>
      </c>
      <c r="D4" s="5">
        <v>264546460</v>
      </c>
      <c r="E4" s="5">
        <v>285618952</v>
      </c>
      <c r="F4" s="5">
        <v>303435254</v>
      </c>
      <c r="G4" s="5">
        <v>310322368</v>
      </c>
      <c r="H4" s="5">
        <v>332625030</v>
      </c>
      <c r="I4" s="5">
        <v>353347569</v>
      </c>
      <c r="J4" s="5">
        <v>376032483</v>
      </c>
      <c r="K4" s="5">
        <v>389569652</v>
      </c>
      <c r="L4" s="5">
        <v>403204590</v>
      </c>
      <c r="M4" s="5">
        <v>416510342</v>
      </c>
      <c r="N4" s="5">
        <v>429838673</v>
      </c>
      <c r="O4" s="5">
        <v>443163671</v>
      </c>
      <c r="P4" s="5">
        <v>456458582</v>
      </c>
      <c r="Q4" s="5">
        <v>469695880</v>
      </c>
      <c r="R4" s="5">
        <v>483317061</v>
      </c>
      <c r="S4" s="5">
        <v>496849939</v>
      </c>
      <c r="T4" s="5">
        <v>510264887</v>
      </c>
      <c r="U4" s="5">
        <v>523531774</v>
      </c>
      <c r="V4" s="5">
        <v>536620068</v>
      </c>
      <c r="W4" s="5">
        <v>549498950</v>
      </c>
      <c r="X4" s="5">
        <v>562686925</v>
      </c>
      <c r="Y4" s="5">
        <v>575628724</v>
      </c>
      <c r="Z4" s="5">
        <v>588292556</v>
      </c>
      <c r="AA4" s="5">
        <v>601234992</v>
      </c>
      <c r="AB4" s="16">
        <v>613860927</v>
      </c>
    </row>
    <row r="5" spans="1:28" ht="24" x14ac:dyDescent="0.2">
      <c r="A5" s="14" t="str">
        <f>"1.1.2"</f>
        <v>1.1.2</v>
      </c>
      <c r="B5" s="3"/>
      <c r="C5" s="4" t="s">
        <v>32</v>
      </c>
      <c r="D5" s="5">
        <v>1383426069.52</v>
      </c>
      <c r="E5" s="5">
        <v>1457735664.22</v>
      </c>
      <c r="F5" s="5">
        <v>1788000000</v>
      </c>
      <c r="G5" s="5">
        <v>1793952277.5</v>
      </c>
      <c r="H5" s="5">
        <v>2015828500</v>
      </c>
      <c r="I5" s="5">
        <v>2141414616</v>
      </c>
      <c r="J5" s="5">
        <v>2278893434</v>
      </c>
      <c r="K5" s="5">
        <v>2360933597</v>
      </c>
      <c r="L5" s="5">
        <v>2443566273</v>
      </c>
      <c r="M5" s="5">
        <v>2524203960</v>
      </c>
      <c r="N5" s="5">
        <v>2604978487</v>
      </c>
      <c r="O5" s="5">
        <v>2685732820</v>
      </c>
      <c r="P5" s="5">
        <v>2766304805</v>
      </c>
      <c r="Q5" s="5">
        <v>2846527644</v>
      </c>
      <c r="R5" s="5">
        <v>2929076946</v>
      </c>
      <c r="S5" s="5">
        <v>3011091100</v>
      </c>
      <c r="T5" s="5">
        <v>3092390560</v>
      </c>
      <c r="U5" s="5">
        <v>3172792715</v>
      </c>
      <c r="V5" s="5">
        <v>2352112533</v>
      </c>
      <c r="W5" s="5">
        <v>3330163233</v>
      </c>
      <c r="X5" s="5">
        <v>3410087151</v>
      </c>
      <c r="Y5" s="5">
        <v>3488519155</v>
      </c>
      <c r="Z5" s="5">
        <v>3565266577</v>
      </c>
      <c r="AA5" s="5">
        <v>3643702441</v>
      </c>
      <c r="AB5" s="16">
        <v>3720220193</v>
      </c>
    </row>
    <row r="6" spans="1:28" x14ac:dyDescent="0.2">
      <c r="A6" s="14" t="str">
        <f>"1.1.3"</f>
        <v>1.1.3</v>
      </c>
      <c r="B6" s="3"/>
      <c r="C6" s="4" t="s">
        <v>33</v>
      </c>
      <c r="D6" s="5">
        <v>24774502.780000001</v>
      </c>
      <c r="E6" s="5">
        <v>37124442.259999998</v>
      </c>
      <c r="F6" s="5">
        <v>26733795</v>
      </c>
      <c r="G6" s="5">
        <v>31596197.27</v>
      </c>
      <c r="H6" s="5">
        <v>25955237</v>
      </c>
      <c r="I6" s="5">
        <v>25974349</v>
      </c>
      <c r="J6" s="5">
        <v>26060182</v>
      </c>
      <c r="K6" s="5">
        <v>26148162</v>
      </c>
      <c r="L6" s="5">
        <v>26238341</v>
      </c>
      <c r="M6" s="5">
        <v>26330774</v>
      </c>
      <c r="N6" s="5">
        <v>26425519</v>
      </c>
      <c r="O6" s="5">
        <v>26522632</v>
      </c>
      <c r="P6" s="5">
        <v>26622173</v>
      </c>
      <c r="Q6" s="5">
        <v>26724202</v>
      </c>
      <c r="R6" s="5">
        <v>26828782</v>
      </c>
      <c r="S6" s="5">
        <v>26935976</v>
      </c>
      <c r="T6" s="5">
        <v>27045851</v>
      </c>
      <c r="U6" s="5">
        <v>27158472</v>
      </c>
      <c r="V6" s="5">
        <v>27273909</v>
      </c>
      <c r="W6" s="5">
        <v>27392232</v>
      </c>
      <c r="X6" s="5">
        <v>27513512</v>
      </c>
      <c r="Y6" s="5">
        <v>27637825</v>
      </c>
      <c r="Z6" s="5">
        <v>27765246</v>
      </c>
      <c r="AA6" s="5">
        <v>27895852</v>
      </c>
      <c r="AB6" s="16">
        <v>28029723</v>
      </c>
    </row>
    <row r="7" spans="1:28" x14ac:dyDescent="0.2">
      <c r="A7" s="14" t="s">
        <v>34</v>
      </c>
      <c r="B7" s="3"/>
      <c r="C7" s="4" t="s">
        <v>35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16">
        <v>0</v>
      </c>
    </row>
    <row r="8" spans="1:28" x14ac:dyDescent="0.2">
      <c r="A8" s="14" t="str">
        <f>"1.1.4"</f>
        <v>1.1.4</v>
      </c>
      <c r="B8" s="3"/>
      <c r="C8" s="4" t="s">
        <v>36</v>
      </c>
      <c r="D8" s="5">
        <v>92681888</v>
      </c>
      <c r="E8" s="5">
        <v>88219967</v>
      </c>
      <c r="F8" s="5">
        <v>84997273</v>
      </c>
      <c r="G8" s="5">
        <v>85033184</v>
      </c>
      <c r="H8" s="5">
        <v>85461789</v>
      </c>
      <c r="I8" s="5">
        <v>89817473</v>
      </c>
      <c r="J8" s="5">
        <v>90356378</v>
      </c>
      <c r="K8" s="5">
        <v>90898516</v>
      </c>
      <c r="L8" s="5">
        <v>91443907</v>
      </c>
      <c r="M8" s="5">
        <v>91992571</v>
      </c>
      <c r="N8" s="5">
        <v>92544526</v>
      </c>
      <c r="O8" s="5">
        <v>93099793</v>
      </c>
      <c r="P8" s="5">
        <v>93658392</v>
      </c>
      <c r="Q8" s="5">
        <v>94220343</v>
      </c>
      <c r="R8" s="5">
        <v>94785665</v>
      </c>
      <c r="S8" s="5">
        <v>95354379</v>
      </c>
      <c r="T8" s="5">
        <v>95926505</v>
      </c>
      <c r="U8" s="5">
        <v>96502064</v>
      </c>
      <c r="V8" s="5">
        <v>97081076</v>
      </c>
      <c r="W8" s="5">
        <v>97663563</v>
      </c>
      <c r="X8" s="5">
        <v>98249544</v>
      </c>
      <c r="Y8" s="5">
        <v>98839041</v>
      </c>
      <c r="Z8" s="5">
        <v>99432076</v>
      </c>
      <c r="AA8" s="5">
        <v>100028668</v>
      </c>
      <c r="AB8" s="16">
        <v>100628840</v>
      </c>
    </row>
    <row r="9" spans="1:28" x14ac:dyDescent="0.2">
      <c r="A9" s="14" t="str">
        <f>"1.1.5"</f>
        <v>1.1.5</v>
      </c>
      <c r="B9" s="3"/>
      <c r="C9" s="4" t="s">
        <v>37</v>
      </c>
      <c r="D9" s="5">
        <v>253533842.34999999</v>
      </c>
      <c r="E9" s="5">
        <v>189836411.19999999</v>
      </c>
      <c r="F9" s="5">
        <v>250708778</v>
      </c>
      <c r="G9" s="5">
        <v>212421347.69</v>
      </c>
      <c r="H9" s="5">
        <v>244016314</v>
      </c>
      <c r="I9" s="5">
        <v>171782534</v>
      </c>
      <c r="J9" s="5">
        <v>146573619</v>
      </c>
      <c r="K9" s="5">
        <v>136585339</v>
      </c>
      <c r="L9" s="5">
        <v>110519425</v>
      </c>
      <c r="M9" s="5">
        <v>94529526</v>
      </c>
      <c r="N9" s="5">
        <v>84000000</v>
      </c>
      <c r="O9" s="5">
        <v>84000000</v>
      </c>
      <c r="P9" s="5">
        <v>84000000</v>
      </c>
      <c r="Q9" s="5">
        <v>84000000</v>
      </c>
      <c r="R9" s="5">
        <v>84000000</v>
      </c>
      <c r="S9" s="5">
        <v>84000000</v>
      </c>
      <c r="T9" s="5">
        <v>84000000</v>
      </c>
      <c r="U9" s="5">
        <v>84000000</v>
      </c>
      <c r="V9" s="5">
        <v>84000000</v>
      </c>
      <c r="W9" s="5">
        <v>84000000</v>
      </c>
      <c r="X9" s="5">
        <v>84000000</v>
      </c>
      <c r="Y9" s="5">
        <v>84000000</v>
      </c>
      <c r="Z9" s="5">
        <v>84000000</v>
      </c>
      <c r="AA9" s="5">
        <v>84000000</v>
      </c>
      <c r="AB9" s="16">
        <v>84000000</v>
      </c>
    </row>
    <row r="10" spans="1:28" x14ac:dyDescent="0.2">
      <c r="A10" s="14" t="str">
        <f>"1.2"</f>
        <v>1.2</v>
      </c>
      <c r="B10" s="3"/>
      <c r="C10" s="4" t="s">
        <v>38</v>
      </c>
      <c r="D10" s="5">
        <v>663726903.40999997</v>
      </c>
      <c r="E10" s="5">
        <v>140379520.28</v>
      </c>
      <c r="F10" s="5">
        <v>165120351</v>
      </c>
      <c r="G10" s="5">
        <v>73485013.829999998</v>
      </c>
      <c r="H10" s="5">
        <v>180719131</v>
      </c>
      <c r="I10" s="5">
        <v>229772591</v>
      </c>
      <c r="J10" s="5">
        <v>49089218</v>
      </c>
      <c r="K10" s="5">
        <v>2000000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16">
        <v>0</v>
      </c>
    </row>
    <row r="11" spans="1:28" ht="9" customHeight="1" x14ac:dyDescent="0.2">
      <c r="A11" s="14" t="str">
        <f>"1.2.1"</f>
        <v>1.2.1</v>
      </c>
      <c r="B11" s="3"/>
      <c r="C11" s="4" t="s">
        <v>39</v>
      </c>
      <c r="D11" s="5">
        <v>24908636.789999999</v>
      </c>
      <c r="E11" s="5">
        <v>5849476.1200000001</v>
      </c>
      <c r="F11" s="5">
        <v>50485742</v>
      </c>
      <c r="G11" s="5">
        <v>10969759.6</v>
      </c>
      <c r="H11" s="5">
        <v>19882569</v>
      </c>
      <c r="I11" s="5">
        <v>72191709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16">
        <v>0</v>
      </c>
    </row>
    <row r="12" spans="1:28" x14ac:dyDescent="0.2">
      <c r="A12" s="14" t="str">
        <f>"1.2.2"</f>
        <v>1.2.2</v>
      </c>
      <c r="B12" s="3"/>
      <c r="C12" s="4" t="s">
        <v>40</v>
      </c>
      <c r="D12" s="5">
        <v>637747791.97000003</v>
      </c>
      <c r="E12" s="5">
        <v>133583847.56999999</v>
      </c>
      <c r="F12" s="5">
        <v>112492707</v>
      </c>
      <c r="G12" s="5">
        <v>60630347.399999999</v>
      </c>
      <c r="H12" s="5">
        <v>154915567</v>
      </c>
      <c r="I12" s="5">
        <v>157080882</v>
      </c>
      <c r="J12" s="5">
        <v>49089218</v>
      </c>
      <c r="K12" s="5">
        <v>2000000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16">
        <v>0</v>
      </c>
    </row>
    <row r="13" spans="1:28" s="9" customFormat="1" x14ac:dyDescent="0.2">
      <c r="A13" s="13">
        <v>2</v>
      </c>
      <c r="B13" s="3" t="s">
        <v>41</v>
      </c>
      <c r="C13" s="7" t="s">
        <v>42</v>
      </c>
      <c r="D13" s="8">
        <v>2593362007.5700002</v>
      </c>
      <c r="E13" s="8">
        <v>2247494439.9400001</v>
      </c>
      <c r="F13" s="8">
        <v>2546819240</v>
      </c>
      <c r="G13" s="8">
        <v>2299038650.6700001</v>
      </c>
      <c r="H13" s="8">
        <v>3074967207</v>
      </c>
      <c r="I13" s="8">
        <v>2915158022</v>
      </c>
      <c r="J13" s="8">
        <v>2927605196</v>
      </c>
      <c r="K13" s="8">
        <v>2961738598</v>
      </c>
      <c r="L13" s="8">
        <v>3031360255</v>
      </c>
      <c r="M13" s="8">
        <v>3095901120</v>
      </c>
      <c r="N13" s="8">
        <v>3175523700</v>
      </c>
      <c r="O13" s="8">
        <v>3297710609</v>
      </c>
      <c r="P13" s="8">
        <v>3397714256</v>
      </c>
      <c r="Q13" s="8">
        <v>3491197914</v>
      </c>
      <c r="R13" s="8">
        <v>3600170959</v>
      </c>
      <c r="S13" s="8">
        <v>3716700337</v>
      </c>
      <c r="T13" s="8">
        <v>3823512912</v>
      </c>
      <c r="U13" s="8">
        <v>3918745654</v>
      </c>
      <c r="V13" s="8">
        <v>4012745622</v>
      </c>
      <c r="W13" s="8">
        <v>4105295858</v>
      </c>
      <c r="X13" s="8">
        <v>4200057851</v>
      </c>
      <c r="Y13" s="8">
        <v>4293111875</v>
      </c>
      <c r="Z13" s="8">
        <v>4384234154</v>
      </c>
      <c r="AA13" s="8">
        <v>4477344988</v>
      </c>
      <c r="AB13" s="15">
        <v>4582949435</v>
      </c>
    </row>
    <row r="14" spans="1:28" x14ac:dyDescent="0.2">
      <c r="A14" s="14" t="str">
        <f>"2.1"</f>
        <v>2.1</v>
      </c>
      <c r="B14" s="3"/>
      <c r="C14" s="4" t="s">
        <v>43</v>
      </c>
      <c r="D14" s="5">
        <v>1625361049.22</v>
      </c>
      <c r="E14" s="5">
        <v>1852301528.3599999</v>
      </c>
      <c r="F14" s="5">
        <v>1898571686</v>
      </c>
      <c r="G14" s="5">
        <v>1792827655.3199999</v>
      </c>
      <c r="H14" s="5">
        <v>2010839502</v>
      </c>
      <c r="I14" s="5">
        <v>2059834178</v>
      </c>
      <c r="J14" s="5">
        <v>2142942090</v>
      </c>
      <c r="K14" s="5">
        <v>2257375504</v>
      </c>
      <c r="L14" s="5">
        <v>2299221859</v>
      </c>
      <c r="M14" s="5">
        <v>2364184479</v>
      </c>
      <c r="N14" s="5">
        <v>2435949695</v>
      </c>
      <c r="O14" s="5">
        <v>2504399624</v>
      </c>
      <c r="P14" s="5">
        <v>2574888291</v>
      </c>
      <c r="Q14" s="5">
        <v>2648895969</v>
      </c>
      <c r="R14" s="5">
        <v>2734540034</v>
      </c>
      <c r="S14" s="5">
        <v>2756426432</v>
      </c>
      <c r="T14" s="5">
        <v>2793744027</v>
      </c>
      <c r="U14" s="5">
        <v>2824481789</v>
      </c>
      <c r="V14" s="5">
        <v>2873986777</v>
      </c>
      <c r="W14" s="5">
        <v>2922042033</v>
      </c>
      <c r="X14" s="5">
        <v>3001309046</v>
      </c>
      <c r="Y14" s="5">
        <v>3039868090</v>
      </c>
      <c r="Z14" s="5">
        <v>3076495389</v>
      </c>
      <c r="AA14" s="5">
        <v>3122844988</v>
      </c>
      <c r="AB14" s="16">
        <v>3173449435</v>
      </c>
    </row>
    <row r="15" spans="1:28" x14ac:dyDescent="0.2">
      <c r="A15" s="14" t="str">
        <f>"2.1.1"</f>
        <v>2.1.1</v>
      </c>
      <c r="B15" s="3"/>
      <c r="C15" s="4" t="s">
        <v>44</v>
      </c>
      <c r="D15" s="5">
        <v>5486457.79</v>
      </c>
      <c r="E15" s="5">
        <v>2305761.87</v>
      </c>
      <c r="F15" s="5">
        <v>7488444</v>
      </c>
      <c r="G15" s="5">
        <v>4279992.95</v>
      </c>
      <c r="H15" s="5">
        <v>12557433</v>
      </c>
      <c r="I15" s="5">
        <v>17698169</v>
      </c>
      <c r="J15" s="5">
        <v>22273163</v>
      </c>
      <c r="K15" s="5">
        <v>21750607</v>
      </c>
      <c r="L15" s="5">
        <v>23117281</v>
      </c>
      <c r="M15" s="5">
        <v>20621572</v>
      </c>
      <c r="N15" s="5">
        <v>17845829</v>
      </c>
      <c r="O15" s="5">
        <v>12093075</v>
      </c>
      <c r="P15" s="5">
        <v>10435870</v>
      </c>
      <c r="Q15" s="5">
        <v>6265001</v>
      </c>
      <c r="R15" s="5">
        <v>5100000</v>
      </c>
      <c r="S15" s="5">
        <v>5000000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16">
        <v>0</v>
      </c>
    </row>
    <row r="16" spans="1:28" ht="24" x14ac:dyDescent="0.2">
      <c r="A16" s="14" t="s">
        <v>45</v>
      </c>
      <c r="B16" s="3"/>
      <c r="C16" s="4" t="s">
        <v>46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16">
        <v>0</v>
      </c>
    </row>
    <row r="17" spans="1:28" ht="45.75" customHeight="1" x14ac:dyDescent="0.2">
      <c r="A17" s="14" t="str">
        <f>"2.1.2"</f>
        <v>2.1.2</v>
      </c>
      <c r="B17" s="3"/>
      <c r="C17" s="4" t="s">
        <v>47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16">
        <v>0</v>
      </c>
    </row>
    <row r="18" spans="1:28" x14ac:dyDescent="0.2">
      <c r="A18" s="14" t="str">
        <f>"2.1.3"</f>
        <v>2.1.3</v>
      </c>
      <c r="B18" s="3"/>
      <c r="C18" s="4" t="s">
        <v>48</v>
      </c>
      <c r="D18" s="5">
        <v>50900737.869999997</v>
      </c>
      <c r="E18" s="5">
        <v>50783012.479999997</v>
      </c>
      <c r="F18" s="5">
        <v>51113493</v>
      </c>
      <c r="G18" s="5">
        <v>47534085.350000001</v>
      </c>
      <c r="H18" s="5">
        <v>42989433</v>
      </c>
      <c r="I18" s="5">
        <v>35958711</v>
      </c>
      <c r="J18" s="5">
        <v>29918545</v>
      </c>
      <c r="K18" s="5">
        <v>27875083</v>
      </c>
      <c r="L18" s="5">
        <v>22383538</v>
      </c>
      <c r="M18" s="5">
        <v>20391994</v>
      </c>
      <c r="N18" s="5">
        <v>18063893</v>
      </c>
      <c r="O18" s="5">
        <v>15542255</v>
      </c>
      <c r="P18" s="5">
        <v>13683377</v>
      </c>
      <c r="Q18" s="5">
        <v>12064500</v>
      </c>
      <c r="R18" s="5">
        <v>10460406</v>
      </c>
      <c r="S18" s="5">
        <v>8931966</v>
      </c>
      <c r="T18" s="5">
        <v>7929187</v>
      </c>
      <c r="U18" s="5">
        <v>7069187</v>
      </c>
      <c r="V18" s="5">
        <v>6217614</v>
      </c>
      <c r="W18" s="5">
        <v>5349187</v>
      </c>
      <c r="X18" s="5">
        <v>4489187</v>
      </c>
      <c r="Y18" s="5">
        <v>3629187</v>
      </c>
      <c r="Z18" s="5">
        <v>2773669</v>
      </c>
      <c r="AA18" s="5">
        <v>1909187</v>
      </c>
      <c r="AB18" s="16">
        <v>1049187</v>
      </c>
    </row>
    <row r="19" spans="1:28" x14ac:dyDescent="0.2">
      <c r="A19" s="14" t="s">
        <v>49</v>
      </c>
      <c r="B19" s="3"/>
      <c r="C19" s="4" t="s">
        <v>50</v>
      </c>
      <c r="D19" s="5">
        <v>50900737.869999997</v>
      </c>
      <c r="E19" s="5">
        <v>50783012.479999997</v>
      </c>
      <c r="F19" s="5">
        <v>51113493</v>
      </c>
      <c r="G19" s="5">
        <v>47534085.350000001</v>
      </c>
      <c r="H19" s="5">
        <v>42989433</v>
      </c>
      <c r="I19" s="5">
        <v>35958711</v>
      </c>
      <c r="J19" s="5">
        <v>29918545</v>
      </c>
      <c r="K19" s="5">
        <v>27875083</v>
      </c>
      <c r="L19" s="5">
        <v>22383538</v>
      </c>
      <c r="M19" s="5">
        <v>20391994</v>
      </c>
      <c r="N19" s="5">
        <v>18063893</v>
      </c>
      <c r="O19" s="5">
        <v>15542255</v>
      </c>
      <c r="P19" s="5">
        <v>13683377</v>
      </c>
      <c r="Q19" s="5">
        <v>12064500</v>
      </c>
      <c r="R19" s="5">
        <v>10460406</v>
      </c>
      <c r="S19" s="5">
        <v>8931966</v>
      </c>
      <c r="T19" s="5">
        <v>7929187</v>
      </c>
      <c r="U19" s="5">
        <v>7069187</v>
      </c>
      <c r="V19" s="5">
        <v>6217614</v>
      </c>
      <c r="W19" s="5">
        <v>5349187</v>
      </c>
      <c r="X19" s="5">
        <v>4489187</v>
      </c>
      <c r="Y19" s="5">
        <v>3629187</v>
      </c>
      <c r="Z19" s="5">
        <v>2773669</v>
      </c>
      <c r="AA19" s="5">
        <v>1909187</v>
      </c>
      <c r="AB19" s="16">
        <v>1049187</v>
      </c>
    </row>
    <row r="20" spans="1:28" ht="47.25" customHeight="1" x14ac:dyDescent="0.2">
      <c r="A20" s="14" t="s">
        <v>51</v>
      </c>
      <c r="B20" s="3"/>
      <c r="C20" s="4" t="s">
        <v>52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16">
        <v>0</v>
      </c>
    </row>
    <row r="21" spans="1:28" ht="36" x14ac:dyDescent="0.2">
      <c r="A21" s="14" t="s">
        <v>53</v>
      </c>
      <c r="B21" s="3"/>
      <c r="C21" s="4" t="s">
        <v>54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16">
        <v>0</v>
      </c>
    </row>
    <row r="22" spans="1:28" x14ac:dyDescent="0.2">
      <c r="A22" s="14" t="str">
        <f>"2.2"</f>
        <v>2.2</v>
      </c>
      <c r="B22" s="3"/>
      <c r="C22" s="4" t="s">
        <v>55</v>
      </c>
      <c r="D22" s="5">
        <v>968000958.35000002</v>
      </c>
      <c r="E22" s="5">
        <v>395192911.57999998</v>
      </c>
      <c r="F22" s="5">
        <v>648247554</v>
      </c>
      <c r="G22" s="5">
        <v>506210995.35000002</v>
      </c>
      <c r="H22" s="5">
        <v>1064127705</v>
      </c>
      <c r="I22" s="5">
        <v>855323844</v>
      </c>
      <c r="J22" s="5">
        <v>784663106</v>
      </c>
      <c r="K22" s="5">
        <v>704363094</v>
      </c>
      <c r="L22" s="5">
        <v>732138396</v>
      </c>
      <c r="M22" s="5">
        <v>731716641</v>
      </c>
      <c r="N22" s="5">
        <v>739574005</v>
      </c>
      <c r="O22" s="5">
        <v>793310985</v>
      </c>
      <c r="P22" s="5">
        <v>822825965</v>
      </c>
      <c r="Q22" s="5">
        <v>842301945</v>
      </c>
      <c r="R22" s="5">
        <v>865630925</v>
      </c>
      <c r="S22" s="5">
        <v>960273905</v>
      </c>
      <c r="T22" s="5">
        <v>1029768885</v>
      </c>
      <c r="U22" s="5">
        <v>1094263865</v>
      </c>
      <c r="V22" s="5">
        <v>1138758845</v>
      </c>
      <c r="W22" s="5">
        <v>1183253825</v>
      </c>
      <c r="X22" s="5">
        <v>1198748805</v>
      </c>
      <c r="Y22" s="5">
        <v>1253243785</v>
      </c>
      <c r="Z22" s="5">
        <v>1307738765</v>
      </c>
      <c r="AA22" s="5">
        <v>1354500000</v>
      </c>
      <c r="AB22" s="16">
        <v>1409500000</v>
      </c>
    </row>
    <row r="23" spans="1:28" s="9" customFormat="1" x14ac:dyDescent="0.2">
      <c r="A23" s="13">
        <v>3</v>
      </c>
      <c r="B23" s="3" t="s">
        <v>56</v>
      </c>
      <c r="C23" s="7" t="s">
        <v>57</v>
      </c>
      <c r="D23" s="8">
        <v>175318358.96000001</v>
      </c>
      <c r="E23" s="8">
        <v>55111676.530000001</v>
      </c>
      <c r="F23" s="8">
        <v>119341735</v>
      </c>
      <c r="G23" s="8">
        <v>251084312.81999999</v>
      </c>
      <c r="H23" s="8">
        <v>-135560455</v>
      </c>
      <c r="I23" s="8">
        <v>139578462</v>
      </c>
      <c r="J23" s="8">
        <v>82265118</v>
      </c>
      <c r="K23" s="8">
        <v>83326141</v>
      </c>
      <c r="L23" s="8">
        <v>83326142</v>
      </c>
      <c r="M23" s="8">
        <v>97992146</v>
      </c>
      <c r="N23" s="8">
        <v>103326141</v>
      </c>
      <c r="O23" s="8">
        <v>76625902</v>
      </c>
      <c r="P23" s="8">
        <v>71921121</v>
      </c>
      <c r="Q23" s="8">
        <v>73354760</v>
      </c>
      <c r="R23" s="8">
        <v>62035106</v>
      </c>
      <c r="S23" s="8">
        <v>42562001</v>
      </c>
      <c r="T23" s="8">
        <v>32000000</v>
      </c>
      <c r="U23" s="8">
        <v>32000000</v>
      </c>
      <c r="V23" s="8">
        <v>32000000</v>
      </c>
      <c r="W23" s="8">
        <v>32000000</v>
      </c>
      <c r="X23" s="8">
        <v>32000000</v>
      </c>
      <c r="Y23" s="8">
        <v>32000000</v>
      </c>
      <c r="Z23" s="8">
        <v>32000000</v>
      </c>
      <c r="AA23" s="8">
        <v>32010000</v>
      </c>
      <c r="AB23" s="15">
        <v>17324000</v>
      </c>
    </row>
    <row r="24" spans="1:28" s="9" customFormat="1" x14ac:dyDescent="0.2">
      <c r="A24" s="13">
        <v>4</v>
      </c>
      <c r="B24" s="3" t="s">
        <v>58</v>
      </c>
      <c r="C24" s="7" t="s">
        <v>59</v>
      </c>
      <c r="D24" s="8">
        <v>123588395.73999999</v>
      </c>
      <c r="E24" s="8">
        <v>168140531.06999999</v>
      </c>
      <c r="F24" s="8">
        <v>413372511</v>
      </c>
      <c r="G24" s="8">
        <v>109587590.05</v>
      </c>
      <c r="H24" s="8">
        <v>662617915</v>
      </c>
      <c r="I24" s="8">
        <v>392879976</v>
      </c>
      <c r="J24" s="8">
        <v>313266004</v>
      </c>
      <c r="K24" s="8">
        <v>312204976</v>
      </c>
      <c r="L24" s="8">
        <v>12204976</v>
      </c>
      <c r="M24" s="8">
        <v>12204976</v>
      </c>
      <c r="N24" s="8">
        <v>12204976</v>
      </c>
      <c r="O24" s="8">
        <v>12905216</v>
      </c>
      <c r="P24" s="8">
        <v>7610000</v>
      </c>
      <c r="Q24" s="8">
        <v>6176359</v>
      </c>
      <c r="R24" s="8">
        <v>2500000</v>
      </c>
      <c r="S24" s="8">
        <v>1500000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15">
        <v>0</v>
      </c>
    </row>
    <row r="25" spans="1:28" x14ac:dyDescent="0.2">
      <c r="A25" s="14" t="str">
        <f>"4.1"</f>
        <v>4.1</v>
      </c>
      <c r="B25" s="3"/>
      <c r="C25" s="4" t="s">
        <v>60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16">
        <v>0</v>
      </c>
    </row>
    <row r="26" spans="1:28" x14ac:dyDescent="0.2">
      <c r="A26" s="14" t="str">
        <f>"4.1.1"</f>
        <v>4.1.1</v>
      </c>
      <c r="B26" s="3"/>
      <c r="C26" s="4" t="s">
        <v>61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16">
        <v>0</v>
      </c>
    </row>
    <row r="27" spans="1:28" x14ac:dyDescent="0.2">
      <c r="A27" s="14" t="str">
        <f>"4.2"</f>
        <v>4.2</v>
      </c>
      <c r="B27" s="3"/>
      <c r="C27" s="4" t="s">
        <v>62</v>
      </c>
      <c r="D27" s="5">
        <v>115115492.47</v>
      </c>
      <c r="E27" s="5">
        <v>164766836.25999999</v>
      </c>
      <c r="F27" s="5">
        <v>106725754</v>
      </c>
      <c r="G27" s="5">
        <v>106725755.81</v>
      </c>
      <c r="H27" s="5">
        <v>128878967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16">
        <v>0</v>
      </c>
    </row>
    <row r="28" spans="1:28" x14ac:dyDescent="0.2">
      <c r="A28" s="14" t="str">
        <f>"4.2.1"</f>
        <v>4.2.1</v>
      </c>
      <c r="B28" s="3"/>
      <c r="C28" s="4" t="s">
        <v>63</v>
      </c>
      <c r="D28" s="5">
        <v>0</v>
      </c>
      <c r="E28" s="5">
        <v>0</v>
      </c>
      <c r="F28" s="5">
        <v>0</v>
      </c>
      <c r="G28" s="5">
        <v>0</v>
      </c>
      <c r="H28" s="5">
        <v>128878967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16">
        <v>0</v>
      </c>
    </row>
    <row r="29" spans="1:28" x14ac:dyDescent="0.2">
      <c r="A29" s="14" t="str">
        <f>"4.3"</f>
        <v>4.3</v>
      </c>
      <c r="B29" s="3"/>
      <c r="C29" s="4" t="s">
        <v>64</v>
      </c>
      <c r="D29" s="5">
        <v>0</v>
      </c>
      <c r="E29" s="5">
        <v>0</v>
      </c>
      <c r="F29" s="5">
        <v>0</v>
      </c>
      <c r="G29" s="5">
        <v>0</v>
      </c>
      <c r="H29" s="5">
        <v>220000000</v>
      </c>
      <c r="I29" s="5">
        <v>80000000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16">
        <v>0</v>
      </c>
    </row>
    <row r="30" spans="1:28" x14ac:dyDescent="0.2">
      <c r="A30" s="14" t="str">
        <f>"4.3.1"</f>
        <v>4.3.1</v>
      </c>
      <c r="B30" s="3"/>
      <c r="C30" s="4" t="s">
        <v>63</v>
      </c>
      <c r="D30" s="5">
        <v>0</v>
      </c>
      <c r="E30" s="5">
        <v>0</v>
      </c>
      <c r="F30" s="5">
        <v>0</v>
      </c>
      <c r="G30" s="5">
        <v>0</v>
      </c>
      <c r="H30" s="5">
        <v>2942540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16">
        <v>0</v>
      </c>
    </row>
    <row r="31" spans="1:28" x14ac:dyDescent="0.2">
      <c r="A31" s="14" t="str">
        <f>"4.4"</f>
        <v>4.4</v>
      </c>
      <c r="B31" s="3"/>
      <c r="C31" s="4" t="s">
        <v>65</v>
      </c>
      <c r="D31" s="5">
        <v>8472903.2699999996</v>
      </c>
      <c r="E31" s="5">
        <v>3373694.81</v>
      </c>
      <c r="F31" s="5">
        <v>306646757</v>
      </c>
      <c r="G31" s="5">
        <v>2861834.2400000002</v>
      </c>
      <c r="H31" s="5">
        <v>313738948</v>
      </c>
      <c r="I31" s="5">
        <v>312879976</v>
      </c>
      <c r="J31" s="5">
        <v>313266004</v>
      </c>
      <c r="K31" s="5">
        <v>312204976</v>
      </c>
      <c r="L31" s="5">
        <v>12204976</v>
      </c>
      <c r="M31" s="5">
        <v>12204976</v>
      </c>
      <c r="N31" s="5">
        <v>12204976</v>
      </c>
      <c r="O31" s="5">
        <v>12905216</v>
      </c>
      <c r="P31" s="5">
        <v>7610000</v>
      </c>
      <c r="Q31" s="5">
        <v>6176359</v>
      </c>
      <c r="R31" s="5">
        <v>2500000</v>
      </c>
      <c r="S31" s="5">
        <v>1500000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16">
        <v>0</v>
      </c>
    </row>
    <row r="32" spans="1:28" x14ac:dyDescent="0.2">
      <c r="A32" s="14" t="str">
        <f>"4.4.1"</f>
        <v>4.4.1</v>
      </c>
      <c r="B32" s="3"/>
      <c r="C32" s="4" t="s">
        <v>63</v>
      </c>
      <c r="D32" s="5">
        <v>0</v>
      </c>
      <c r="E32" s="5">
        <v>0</v>
      </c>
      <c r="F32" s="5">
        <v>0</v>
      </c>
      <c r="G32" s="5">
        <v>0</v>
      </c>
      <c r="H32" s="5">
        <v>3738948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16">
        <v>0</v>
      </c>
    </row>
    <row r="33" spans="1:28" s="9" customFormat="1" x14ac:dyDescent="0.2">
      <c r="A33" s="13">
        <v>5</v>
      </c>
      <c r="B33" s="3" t="s">
        <v>66</v>
      </c>
      <c r="C33" s="7" t="s">
        <v>67</v>
      </c>
      <c r="D33" s="8">
        <v>134139918.44</v>
      </c>
      <c r="E33" s="8">
        <v>116526451.79000001</v>
      </c>
      <c r="F33" s="8">
        <v>532714246</v>
      </c>
      <c r="G33" s="8">
        <v>231792934.91</v>
      </c>
      <c r="H33" s="8">
        <v>527057460</v>
      </c>
      <c r="I33" s="8">
        <v>532458438</v>
      </c>
      <c r="J33" s="8">
        <v>395531122</v>
      </c>
      <c r="K33" s="8">
        <v>395531117</v>
      </c>
      <c r="L33" s="8">
        <v>95531118</v>
      </c>
      <c r="M33" s="8">
        <v>110197122</v>
      </c>
      <c r="N33" s="8">
        <v>115531117</v>
      </c>
      <c r="O33" s="8">
        <v>89531118</v>
      </c>
      <c r="P33" s="8">
        <v>79531121</v>
      </c>
      <c r="Q33" s="8">
        <v>79531119</v>
      </c>
      <c r="R33" s="8">
        <v>64535106</v>
      </c>
      <c r="S33" s="8">
        <v>44062001</v>
      </c>
      <c r="T33" s="8">
        <v>32000000</v>
      </c>
      <c r="U33" s="8">
        <v>32000000</v>
      </c>
      <c r="V33" s="8">
        <v>32000000</v>
      </c>
      <c r="W33" s="8">
        <v>32000000</v>
      </c>
      <c r="X33" s="8">
        <v>32000000</v>
      </c>
      <c r="Y33" s="8">
        <v>32000000</v>
      </c>
      <c r="Z33" s="8">
        <v>32000000</v>
      </c>
      <c r="AA33" s="8">
        <v>32010000</v>
      </c>
      <c r="AB33" s="15">
        <v>17324000</v>
      </c>
    </row>
    <row r="34" spans="1:28" ht="24" x14ac:dyDescent="0.2">
      <c r="A34" s="14" t="str">
        <f>"5.1"</f>
        <v>5.1</v>
      </c>
      <c r="B34" s="3"/>
      <c r="C34" s="4" t="s">
        <v>68</v>
      </c>
      <c r="D34" s="5">
        <v>70519918.439999998</v>
      </c>
      <c r="E34" s="5">
        <v>81526451.790000007</v>
      </c>
      <c r="F34" s="5">
        <v>217714246</v>
      </c>
      <c r="G34" s="5">
        <v>213892934.91</v>
      </c>
      <c r="H34" s="5">
        <v>217057460</v>
      </c>
      <c r="I34" s="5">
        <v>217458438</v>
      </c>
      <c r="J34" s="5">
        <v>95531122</v>
      </c>
      <c r="K34" s="5">
        <v>95531117</v>
      </c>
      <c r="L34" s="5">
        <v>95531118</v>
      </c>
      <c r="M34" s="5">
        <v>110197122</v>
      </c>
      <c r="N34" s="5">
        <v>115531117</v>
      </c>
      <c r="O34" s="5">
        <v>89531118</v>
      </c>
      <c r="P34" s="5">
        <v>79531121</v>
      </c>
      <c r="Q34" s="5">
        <v>79531119</v>
      </c>
      <c r="R34" s="5">
        <v>64535106</v>
      </c>
      <c r="S34" s="5">
        <v>44062001</v>
      </c>
      <c r="T34" s="5">
        <v>32000000</v>
      </c>
      <c r="U34" s="5">
        <v>32000000</v>
      </c>
      <c r="V34" s="5">
        <v>32000000</v>
      </c>
      <c r="W34" s="5">
        <v>32000000</v>
      </c>
      <c r="X34" s="5">
        <v>32000000</v>
      </c>
      <c r="Y34" s="5">
        <v>32000000</v>
      </c>
      <c r="Z34" s="5">
        <v>32000000</v>
      </c>
      <c r="AA34" s="5">
        <v>32010000</v>
      </c>
      <c r="AB34" s="16">
        <v>17324000</v>
      </c>
    </row>
    <row r="35" spans="1:28" ht="26.25" customHeight="1" x14ac:dyDescent="0.2">
      <c r="A35" s="14" t="str">
        <f>"5.1.1"</f>
        <v>5.1.1</v>
      </c>
      <c r="B35" s="3" t="s">
        <v>69</v>
      </c>
      <c r="C35" s="4" t="s">
        <v>70</v>
      </c>
      <c r="D35" s="5">
        <v>0</v>
      </c>
      <c r="E35" s="5">
        <v>0</v>
      </c>
      <c r="F35" s="5">
        <v>134072460</v>
      </c>
      <c r="G35" s="5">
        <v>115389694.8</v>
      </c>
      <c r="H35" s="5">
        <v>133526340</v>
      </c>
      <c r="I35" s="5">
        <v>133927320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16">
        <v>0</v>
      </c>
    </row>
    <row r="36" spans="1:28" ht="24" x14ac:dyDescent="0.2">
      <c r="A36" s="14" t="s">
        <v>71</v>
      </c>
      <c r="B36" s="3"/>
      <c r="C36" s="4" t="s">
        <v>72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16">
        <v>0</v>
      </c>
    </row>
    <row r="37" spans="1:28" ht="24" x14ac:dyDescent="0.2">
      <c r="A37" s="14" t="s">
        <v>73</v>
      </c>
      <c r="B37" s="3"/>
      <c r="C37" s="4" t="s">
        <v>74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16">
        <v>0</v>
      </c>
    </row>
    <row r="38" spans="1:28" ht="24" x14ac:dyDescent="0.2">
      <c r="A38" s="14" t="s">
        <v>75</v>
      </c>
      <c r="B38" s="3"/>
      <c r="C38" s="4" t="s">
        <v>76</v>
      </c>
      <c r="D38" s="5">
        <v>0</v>
      </c>
      <c r="E38" s="5">
        <v>0</v>
      </c>
      <c r="F38" s="5">
        <v>134072460</v>
      </c>
      <c r="G38" s="5">
        <v>115389694.8</v>
      </c>
      <c r="H38" s="5">
        <v>133526340</v>
      </c>
      <c r="I38" s="5">
        <v>133927320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16">
        <v>0</v>
      </c>
    </row>
    <row r="39" spans="1:28" x14ac:dyDescent="0.2">
      <c r="A39" s="14" t="str">
        <f>"5.2"</f>
        <v>5.2</v>
      </c>
      <c r="B39" s="3"/>
      <c r="C39" s="4" t="s">
        <v>77</v>
      </c>
      <c r="D39" s="5">
        <v>63620000</v>
      </c>
      <c r="E39" s="5">
        <v>35000000</v>
      </c>
      <c r="F39" s="5">
        <v>315000000</v>
      </c>
      <c r="G39" s="5">
        <v>17900000</v>
      </c>
      <c r="H39" s="5">
        <v>310000000</v>
      </c>
      <c r="I39" s="5">
        <v>315000000</v>
      </c>
      <c r="J39" s="5">
        <v>300000000</v>
      </c>
      <c r="K39" s="5">
        <v>300000000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16">
        <v>0</v>
      </c>
    </row>
    <row r="40" spans="1:28" s="9" customFormat="1" x14ac:dyDescent="0.2">
      <c r="A40" s="13">
        <v>6</v>
      </c>
      <c r="B40" s="3"/>
      <c r="C40" s="7" t="s">
        <v>78</v>
      </c>
      <c r="D40" s="8">
        <v>1500108838.4200001</v>
      </c>
      <c r="E40" s="8">
        <v>1444072513.97</v>
      </c>
      <c r="F40" s="8">
        <v>1298189067</v>
      </c>
      <c r="G40" s="8">
        <v>1194693745.1400001</v>
      </c>
      <c r="H40" s="8">
        <v>1280304499</v>
      </c>
      <c r="I40" s="8">
        <v>1142846061</v>
      </c>
      <c r="J40" s="8">
        <v>1047314939</v>
      </c>
      <c r="K40" s="8">
        <v>951783822</v>
      </c>
      <c r="L40" s="8">
        <v>856252704</v>
      </c>
      <c r="M40" s="8">
        <v>746055582</v>
      </c>
      <c r="N40" s="8">
        <v>630524465</v>
      </c>
      <c r="O40" s="8">
        <v>540993347</v>
      </c>
      <c r="P40" s="8">
        <v>461462226</v>
      </c>
      <c r="Q40" s="8">
        <v>381931107</v>
      </c>
      <c r="R40" s="8">
        <v>317396001</v>
      </c>
      <c r="S40" s="8">
        <v>273334000</v>
      </c>
      <c r="T40" s="8">
        <v>241334000</v>
      </c>
      <c r="U40" s="8">
        <v>209334000</v>
      </c>
      <c r="V40" s="8">
        <v>177334000</v>
      </c>
      <c r="W40" s="8">
        <v>145334000</v>
      </c>
      <c r="X40" s="8">
        <v>113334000</v>
      </c>
      <c r="Y40" s="8">
        <v>81334000</v>
      </c>
      <c r="Z40" s="8">
        <v>49334000</v>
      </c>
      <c r="AA40" s="8">
        <v>17324000</v>
      </c>
      <c r="AB40" s="15">
        <v>0</v>
      </c>
    </row>
    <row r="41" spans="1:28" s="9" customFormat="1" ht="35.25" customHeight="1" x14ac:dyDescent="0.2">
      <c r="A41" s="13">
        <v>7</v>
      </c>
      <c r="B41" s="3"/>
      <c r="C41" s="7" t="s">
        <v>79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15">
        <v>0</v>
      </c>
    </row>
    <row r="42" spans="1:28" s="9" customFormat="1" ht="24" x14ac:dyDescent="0.2">
      <c r="A42" s="13">
        <v>8</v>
      </c>
      <c r="B42" s="3"/>
      <c r="C42" s="7" t="s">
        <v>80</v>
      </c>
      <c r="D42" s="10" t="s">
        <v>150</v>
      </c>
      <c r="E42" s="10" t="s">
        <v>150</v>
      </c>
      <c r="F42" s="10" t="s">
        <v>150</v>
      </c>
      <c r="G42" s="10" t="s">
        <v>150</v>
      </c>
      <c r="H42" s="10" t="s">
        <v>150</v>
      </c>
      <c r="I42" s="10" t="s">
        <v>150</v>
      </c>
      <c r="J42" s="10" t="s">
        <v>150</v>
      </c>
      <c r="K42" s="10" t="s">
        <v>150</v>
      </c>
      <c r="L42" s="10" t="s">
        <v>150</v>
      </c>
      <c r="M42" s="10" t="s">
        <v>150</v>
      </c>
      <c r="N42" s="10" t="s">
        <v>150</v>
      </c>
      <c r="O42" s="10" t="s">
        <v>150</v>
      </c>
      <c r="P42" s="10" t="s">
        <v>150</v>
      </c>
      <c r="Q42" s="10" t="s">
        <v>150</v>
      </c>
      <c r="R42" s="10" t="s">
        <v>150</v>
      </c>
      <c r="S42" s="10" t="s">
        <v>150</v>
      </c>
      <c r="T42" s="10" t="s">
        <v>150</v>
      </c>
      <c r="U42" s="10" t="s">
        <v>150</v>
      </c>
      <c r="V42" s="10" t="s">
        <v>150</v>
      </c>
      <c r="W42" s="10" t="s">
        <v>150</v>
      </c>
      <c r="X42" s="10" t="s">
        <v>150</v>
      </c>
      <c r="Y42" s="10" t="s">
        <v>150</v>
      </c>
      <c r="Z42" s="10" t="s">
        <v>150</v>
      </c>
      <c r="AA42" s="10" t="s">
        <v>150</v>
      </c>
      <c r="AB42" s="17" t="s">
        <v>150</v>
      </c>
    </row>
    <row r="43" spans="1:28" ht="13.5" customHeight="1" x14ac:dyDescent="0.2">
      <c r="A43" s="14" t="str">
        <f>"8.1"</f>
        <v>8.1</v>
      </c>
      <c r="B43" s="3" t="s">
        <v>81</v>
      </c>
      <c r="C43" s="4" t="s">
        <v>82</v>
      </c>
      <c r="D43" s="5">
        <v>479592413.89999998</v>
      </c>
      <c r="E43" s="5">
        <v>309925067.82999998</v>
      </c>
      <c r="F43" s="5">
        <v>602468938</v>
      </c>
      <c r="G43" s="5">
        <v>683810294.34000003</v>
      </c>
      <c r="H43" s="5">
        <v>747848119</v>
      </c>
      <c r="I43" s="5">
        <v>765129715</v>
      </c>
      <c r="J43" s="5">
        <v>817839006</v>
      </c>
      <c r="K43" s="5">
        <v>785689235</v>
      </c>
      <c r="L43" s="5">
        <v>815464538</v>
      </c>
      <c r="M43" s="5">
        <v>829708787</v>
      </c>
      <c r="N43" s="5">
        <v>842900146</v>
      </c>
      <c r="O43" s="5">
        <v>869936887</v>
      </c>
      <c r="P43" s="5">
        <v>894747086</v>
      </c>
      <c r="Q43" s="5">
        <v>915656705</v>
      </c>
      <c r="R43" s="5">
        <v>927666031</v>
      </c>
      <c r="S43" s="5">
        <v>1002835906</v>
      </c>
      <c r="T43" s="5">
        <v>1061768885</v>
      </c>
      <c r="U43" s="5">
        <v>1126263865</v>
      </c>
      <c r="V43" s="5">
        <v>1170758845</v>
      </c>
      <c r="W43" s="5">
        <v>1215253825</v>
      </c>
      <c r="X43" s="5">
        <v>1230748805</v>
      </c>
      <c r="Y43" s="5">
        <v>1285243785</v>
      </c>
      <c r="Z43" s="5">
        <v>1339738765</v>
      </c>
      <c r="AA43" s="5">
        <v>1386510000</v>
      </c>
      <c r="AB43" s="16">
        <v>1426824000</v>
      </c>
    </row>
    <row r="44" spans="1:28" ht="24" x14ac:dyDescent="0.2">
      <c r="A44" s="14" t="str">
        <f>"8.2"</f>
        <v>8.2</v>
      </c>
      <c r="B44" s="3" t="s">
        <v>83</v>
      </c>
      <c r="C44" s="4" t="s">
        <v>84</v>
      </c>
      <c r="D44" s="5">
        <v>594707906.37</v>
      </c>
      <c r="E44" s="5">
        <v>474691904.08999997</v>
      </c>
      <c r="F44" s="5">
        <v>709194692</v>
      </c>
      <c r="G44" s="5">
        <v>790536050.14999998</v>
      </c>
      <c r="H44" s="5">
        <v>876727086</v>
      </c>
      <c r="I44" s="5">
        <v>765129715</v>
      </c>
      <c r="J44" s="5">
        <v>817839006</v>
      </c>
      <c r="K44" s="5">
        <v>785689235</v>
      </c>
      <c r="L44" s="5">
        <v>815464538</v>
      </c>
      <c r="M44" s="5">
        <v>829708787</v>
      </c>
      <c r="N44" s="5">
        <v>842900146</v>
      </c>
      <c r="O44" s="5">
        <v>869936887</v>
      </c>
      <c r="P44" s="5">
        <v>894747086</v>
      </c>
      <c r="Q44" s="5">
        <v>915656705</v>
      </c>
      <c r="R44" s="5">
        <v>927666031</v>
      </c>
      <c r="S44" s="5">
        <v>1002835906</v>
      </c>
      <c r="T44" s="5">
        <v>1061768885</v>
      </c>
      <c r="U44" s="5">
        <v>1126263865</v>
      </c>
      <c r="V44" s="5">
        <v>1170758845</v>
      </c>
      <c r="W44" s="5">
        <v>1215253825</v>
      </c>
      <c r="X44" s="5">
        <v>1230748805</v>
      </c>
      <c r="Y44" s="5">
        <v>1285243785</v>
      </c>
      <c r="Z44" s="5">
        <v>1339738765</v>
      </c>
      <c r="AA44" s="5">
        <v>1386510000</v>
      </c>
      <c r="AB44" s="16">
        <v>1426824000</v>
      </c>
    </row>
    <row r="45" spans="1:28" s="9" customFormat="1" x14ac:dyDescent="0.2">
      <c r="A45" s="13">
        <v>9</v>
      </c>
      <c r="B45" s="3"/>
      <c r="C45" s="7" t="s">
        <v>85</v>
      </c>
      <c r="D45" s="10" t="s">
        <v>150</v>
      </c>
      <c r="E45" s="10" t="s">
        <v>150</v>
      </c>
      <c r="F45" s="10" t="s">
        <v>150</v>
      </c>
      <c r="G45" s="10" t="s">
        <v>150</v>
      </c>
      <c r="H45" s="10" t="s">
        <v>150</v>
      </c>
      <c r="I45" s="10" t="s">
        <v>150</v>
      </c>
      <c r="J45" s="10" t="s">
        <v>150</v>
      </c>
      <c r="K45" s="10" t="s">
        <v>150</v>
      </c>
      <c r="L45" s="10" t="s">
        <v>150</v>
      </c>
      <c r="M45" s="10" t="s">
        <v>150</v>
      </c>
      <c r="N45" s="10" t="s">
        <v>150</v>
      </c>
      <c r="O45" s="10" t="s">
        <v>150</v>
      </c>
      <c r="P45" s="10" t="s">
        <v>150</v>
      </c>
      <c r="Q45" s="10" t="s">
        <v>150</v>
      </c>
      <c r="R45" s="10" t="s">
        <v>150</v>
      </c>
      <c r="S45" s="10" t="s">
        <v>150</v>
      </c>
      <c r="T45" s="10" t="s">
        <v>150</v>
      </c>
      <c r="U45" s="10" t="s">
        <v>150</v>
      </c>
      <c r="V45" s="10" t="s">
        <v>150</v>
      </c>
      <c r="W45" s="10" t="s">
        <v>150</v>
      </c>
      <c r="X45" s="10" t="s">
        <v>150</v>
      </c>
      <c r="Y45" s="10" t="s">
        <v>150</v>
      </c>
      <c r="Z45" s="10" t="s">
        <v>150</v>
      </c>
      <c r="AA45" s="10" t="s">
        <v>150</v>
      </c>
      <c r="AB45" s="17" t="s">
        <v>150</v>
      </c>
    </row>
    <row r="46" spans="1:28" ht="47.25" customHeight="1" x14ac:dyDescent="0.2">
      <c r="A46" s="14" t="str">
        <f>"9.1"</f>
        <v>9.1</v>
      </c>
      <c r="B46" s="3" t="s">
        <v>86</v>
      </c>
      <c r="C46" s="4" t="s">
        <v>87</v>
      </c>
      <c r="D46" s="11">
        <v>4.58E-2</v>
      </c>
      <c r="E46" s="11">
        <v>5.8500000000000003E-2</v>
      </c>
      <c r="F46" s="11">
        <v>0.1036</v>
      </c>
      <c r="G46" s="11">
        <v>0.1042</v>
      </c>
      <c r="H46" s="11">
        <v>9.2700000000000005E-2</v>
      </c>
      <c r="I46" s="11">
        <v>8.8800000000000004E-2</v>
      </c>
      <c r="J46" s="11">
        <v>4.9099999999999998E-2</v>
      </c>
      <c r="K46" s="11">
        <v>4.7699999999999999E-2</v>
      </c>
      <c r="L46" s="11">
        <v>4.53E-2</v>
      </c>
      <c r="M46" s="11">
        <v>4.7300000000000002E-2</v>
      </c>
      <c r="N46" s="11">
        <v>4.6199999999999998E-2</v>
      </c>
      <c r="O46" s="11">
        <v>3.4700000000000002E-2</v>
      </c>
      <c r="P46" s="11">
        <v>2.9899999999999999E-2</v>
      </c>
      <c r="Q46" s="11">
        <v>2.75E-2</v>
      </c>
      <c r="R46" s="11">
        <v>2.1899999999999999E-2</v>
      </c>
      <c r="S46" s="11">
        <v>1.54E-2</v>
      </c>
      <c r="T46" s="11">
        <v>1.04E-2</v>
      </c>
      <c r="U46" s="11">
        <v>9.9000000000000008E-3</v>
      </c>
      <c r="V46" s="11">
        <v>9.4000000000000004E-3</v>
      </c>
      <c r="W46" s="11">
        <v>8.9999999999999993E-3</v>
      </c>
      <c r="X46" s="11">
        <v>8.6E-3</v>
      </c>
      <c r="Y46" s="11">
        <v>8.2000000000000007E-3</v>
      </c>
      <c r="Z46" s="11">
        <v>7.9000000000000008E-3</v>
      </c>
      <c r="AA46" s="11">
        <v>7.4999999999999997E-3</v>
      </c>
      <c r="AB46" s="18">
        <v>4.0000000000000001E-3</v>
      </c>
    </row>
    <row r="47" spans="1:28" ht="47.25" customHeight="1" x14ac:dyDescent="0.2">
      <c r="A47" s="14" t="str">
        <f>"9.2"</f>
        <v>9.2</v>
      </c>
      <c r="B47" s="3" t="s">
        <v>88</v>
      </c>
      <c r="C47" s="4" t="s">
        <v>89</v>
      </c>
      <c r="D47" s="11">
        <v>4.58E-2</v>
      </c>
      <c r="E47" s="11">
        <v>5.8500000000000003E-2</v>
      </c>
      <c r="F47" s="11">
        <v>5.3400000000000003E-2</v>
      </c>
      <c r="G47" s="11">
        <v>5.8900000000000001E-2</v>
      </c>
      <c r="H47" s="11">
        <v>4.7300000000000002E-2</v>
      </c>
      <c r="I47" s="11">
        <v>4.4900000000000002E-2</v>
      </c>
      <c r="J47" s="11">
        <v>4.9099999999999998E-2</v>
      </c>
      <c r="K47" s="11">
        <v>4.7699999999999999E-2</v>
      </c>
      <c r="L47" s="11">
        <v>4.53E-2</v>
      </c>
      <c r="M47" s="11">
        <v>4.7300000000000002E-2</v>
      </c>
      <c r="N47" s="11">
        <v>4.6199999999999998E-2</v>
      </c>
      <c r="O47" s="11">
        <v>3.4700000000000002E-2</v>
      </c>
      <c r="P47" s="11">
        <v>2.9899999999999999E-2</v>
      </c>
      <c r="Q47" s="11">
        <v>2.75E-2</v>
      </c>
      <c r="R47" s="11">
        <v>2.1899999999999999E-2</v>
      </c>
      <c r="S47" s="11">
        <v>1.54E-2</v>
      </c>
      <c r="T47" s="11">
        <v>1.04E-2</v>
      </c>
      <c r="U47" s="11">
        <v>9.9000000000000008E-3</v>
      </c>
      <c r="V47" s="11">
        <v>9.4000000000000004E-3</v>
      </c>
      <c r="W47" s="11">
        <v>8.9999999999999993E-3</v>
      </c>
      <c r="X47" s="11">
        <v>8.6E-3</v>
      </c>
      <c r="Y47" s="11">
        <v>8.2000000000000007E-3</v>
      </c>
      <c r="Z47" s="11">
        <v>7.9000000000000008E-3</v>
      </c>
      <c r="AA47" s="11">
        <v>7.4999999999999997E-3</v>
      </c>
      <c r="AB47" s="18">
        <v>4.0000000000000001E-3</v>
      </c>
    </row>
    <row r="48" spans="1:28" ht="33" customHeight="1" x14ac:dyDescent="0.2">
      <c r="A48" s="14" t="str">
        <f>"9.3"</f>
        <v>9.3</v>
      </c>
      <c r="B48" s="3"/>
      <c r="C48" s="4" t="s">
        <v>90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16">
        <v>0</v>
      </c>
    </row>
    <row r="49" spans="1:28" ht="48" customHeight="1" x14ac:dyDescent="0.2">
      <c r="A49" s="14" t="str">
        <f>"9.4"</f>
        <v>9.4</v>
      </c>
      <c r="B49" s="3" t="s">
        <v>91</v>
      </c>
      <c r="C49" s="4" t="s">
        <v>92</v>
      </c>
      <c r="D49" s="11">
        <v>4.58E-2</v>
      </c>
      <c r="E49" s="11">
        <v>5.8500000000000003E-2</v>
      </c>
      <c r="F49" s="11">
        <v>5.3400000000000003E-2</v>
      </c>
      <c r="G49" s="11">
        <v>5.8900000000000001E-2</v>
      </c>
      <c r="H49" s="11">
        <v>4.7300000000000002E-2</v>
      </c>
      <c r="I49" s="11">
        <v>4.4900000000000002E-2</v>
      </c>
      <c r="J49" s="11">
        <v>4.9099999999999998E-2</v>
      </c>
      <c r="K49" s="11">
        <v>4.7699999999999999E-2</v>
      </c>
      <c r="L49" s="11">
        <v>4.53E-2</v>
      </c>
      <c r="M49" s="11">
        <v>4.7300000000000002E-2</v>
      </c>
      <c r="N49" s="11">
        <v>4.6199999999999998E-2</v>
      </c>
      <c r="O49" s="11">
        <v>3.4700000000000002E-2</v>
      </c>
      <c r="P49" s="11">
        <v>2.9899999999999999E-2</v>
      </c>
      <c r="Q49" s="11">
        <v>2.75E-2</v>
      </c>
      <c r="R49" s="11">
        <v>2.1899999999999999E-2</v>
      </c>
      <c r="S49" s="11">
        <v>1.54E-2</v>
      </c>
      <c r="T49" s="11">
        <v>1.04E-2</v>
      </c>
      <c r="U49" s="11">
        <v>9.9000000000000008E-3</v>
      </c>
      <c r="V49" s="11">
        <v>9.4000000000000004E-3</v>
      </c>
      <c r="W49" s="11">
        <v>8.9999999999999993E-3</v>
      </c>
      <c r="X49" s="11">
        <v>8.6E-3</v>
      </c>
      <c r="Y49" s="11">
        <v>8.2000000000000007E-3</v>
      </c>
      <c r="Z49" s="11">
        <v>7.9000000000000008E-3</v>
      </c>
      <c r="AA49" s="11">
        <v>7.4999999999999997E-3</v>
      </c>
      <c r="AB49" s="18">
        <v>4.0000000000000001E-3</v>
      </c>
    </row>
    <row r="50" spans="1:28" ht="36.75" customHeight="1" x14ac:dyDescent="0.2">
      <c r="A50" s="14" t="str">
        <f>"9.5"</f>
        <v>9.5</v>
      </c>
      <c r="B50" s="3" t="s">
        <v>93</v>
      </c>
      <c r="C50" s="4" t="s">
        <v>94</v>
      </c>
      <c r="D50" s="11">
        <v>0.1822</v>
      </c>
      <c r="E50" s="11">
        <v>0.1371</v>
      </c>
      <c r="F50" s="11">
        <v>0.24490000000000001</v>
      </c>
      <c r="G50" s="11">
        <v>0.27239999999999998</v>
      </c>
      <c r="H50" s="11">
        <v>0.26119999999999999</v>
      </c>
      <c r="I50" s="11">
        <v>0.27410000000000001</v>
      </c>
      <c r="J50" s="11">
        <v>0.2717</v>
      </c>
      <c r="K50" s="11">
        <v>0.25800000000000001</v>
      </c>
      <c r="L50" s="11">
        <v>0.26179999999999998</v>
      </c>
      <c r="M50" s="11">
        <v>0.25979999999999998</v>
      </c>
      <c r="N50" s="11">
        <v>0.2571</v>
      </c>
      <c r="O50" s="11">
        <v>0.25779999999999997</v>
      </c>
      <c r="P50" s="11">
        <v>0.25790000000000002</v>
      </c>
      <c r="Q50" s="11">
        <v>0.25690000000000002</v>
      </c>
      <c r="R50" s="11">
        <v>0.25330000000000003</v>
      </c>
      <c r="S50" s="11">
        <v>0.26679999999999998</v>
      </c>
      <c r="T50" s="11">
        <v>0.27539999999999998</v>
      </c>
      <c r="U50" s="11">
        <v>0.28510000000000002</v>
      </c>
      <c r="V50" s="11">
        <v>0.28949999999999998</v>
      </c>
      <c r="W50" s="11">
        <v>0.29370000000000002</v>
      </c>
      <c r="X50" s="11">
        <v>0.2908</v>
      </c>
      <c r="Y50" s="11">
        <v>0.29720000000000002</v>
      </c>
      <c r="Z50" s="11">
        <v>0.3034</v>
      </c>
      <c r="AA50" s="11">
        <v>0.3075</v>
      </c>
      <c r="AB50" s="18">
        <v>0.31019999999999998</v>
      </c>
    </row>
    <row r="51" spans="1:28" ht="47.25" customHeight="1" x14ac:dyDescent="0.2">
      <c r="A51" s="14" t="str">
        <f>"9.6"</f>
        <v>9.6</v>
      </c>
      <c r="B51" s="3" t="s">
        <v>95</v>
      </c>
      <c r="C51" s="4" t="s">
        <v>96</v>
      </c>
      <c r="D51" s="11">
        <v>0</v>
      </c>
      <c r="E51" s="11">
        <v>0</v>
      </c>
      <c r="F51" s="11">
        <v>0</v>
      </c>
      <c r="G51" s="11">
        <v>0</v>
      </c>
      <c r="H51" s="11">
        <v>0.18809999999999999</v>
      </c>
      <c r="I51" s="11">
        <v>0.21440000000000001</v>
      </c>
      <c r="J51" s="11">
        <v>0.2601</v>
      </c>
      <c r="K51" s="11">
        <v>0.26900000000000002</v>
      </c>
      <c r="L51" s="11">
        <v>0.26790000000000003</v>
      </c>
      <c r="M51" s="11">
        <v>0.26379999999999998</v>
      </c>
      <c r="N51" s="11">
        <v>0.25990000000000002</v>
      </c>
      <c r="O51" s="11">
        <v>0.2596</v>
      </c>
      <c r="P51" s="11">
        <v>0.25819999999999999</v>
      </c>
      <c r="Q51" s="11">
        <v>0.2576</v>
      </c>
      <c r="R51" s="11">
        <v>0.25750000000000001</v>
      </c>
      <c r="S51" s="11">
        <v>0.25600000000000001</v>
      </c>
      <c r="T51" s="11">
        <v>0.25900000000000001</v>
      </c>
      <c r="U51" s="11">
        <v>0.26519999999999999</v>
      </c>
      <c r="V51" s="11">
        <v>0.27579999999999999</v>
      </c>
      <c r="W51" s="11">
        <v>0.2833</v>
      </c>
      <c r="X51" s="11">
        <v>0.28939999999999999</v>
      </c>
      <c r="Y51" s="11">
        <v>0.2913</v>
      </c>
      <c r="Z51" s="11">
        <v>0.29389999999999999</v>
      </c>
      <c r="AA51" s="11">
        <v>0.29709999999999998</v>
      </c>
      <c r="AB51" s="18">
        <v>0.30270000000000002</v>
      </c>
    </row>
    <row r="52" spans="1:28" ht="47.25" customHeight="1" x14ac:dyDescent="0.2">
      <c r="A52" s="14" t="str">
        <f>"9.6.1"</f>
        <v>9.6.1</v>
      </c>
      <c r="B52" s="3" t="s">
        <v>95</v>
      </c>
      <c r="C52" s="4" t="s">
        <v>97</v>
      </c>
      <c r="D52" s="11">
        <v>0</v>
      </c>
      <c r="E52" s="11">
        <v>0</v>
      </c>
      <c r="F52" s="11">
        <v>0</v>
      </c>
      <c r="G52" s="11">
        <v>0</v>
      </c>
      <c r="H52" s="11">
        <v>0.19719999999999999</v>
      </c>
      <c r="I52" s="11">
        <v>0.22359999999999999</v>
      </c>
      <c r="J52" s="11">
        <v>0.26919999999999999</v>
      </c>
      <c r="K52" s="11">
        <v>0.26900000000000002</v>
      </c>
      <c r="L52" s="11">
        <v>0.26790000000000003</v>
      </c>
      <c r="M52" s="11">
        <v>0.26379999999999998</v>
      </c>
      <c r="N52" s="11">
        <v>0.25990000000000002</v>
      </c>
      <c r="O52" s="11">
        <v>0.2596</v>
      </c>
      <c r="P52" s="11">
        <v>0.25819999999999999</v>
      </c>
      <c r="Q52" s="11">
        <v>0.2576</v>
      </c>
      <c r="R52" s="11">
        <v>0.25750000000000001</v>
      </c>
      <c r="S52" s="11">
        <v>0.25600000000000001</v>
      </c>
      <c r="T52" s="11">
        <v>0.25900000000000001</v>
      </c>
      <c r="U52" s="11">
        <v>0.26519999999999999</v>
      </c>
      <c r="V52" s="11">
        <v>0.27579999999999999</v>
      </c>
      <c r="W52" s="11">
        <v>0.2833</v>
      </c>
      <c r="X52" s="11">
        <v>0.28939999999999999</v>
      </c>
      <c r="Y52" s="11">
        <v>0.2913</v>
      </c>
      <c r="Z52" s="11">
        <v>0.29389999999999999</v>
      </c>
      <c r="AA52" s="11">
        <v>0.29709999999999998</v>
      </c>
      <c r="AB52" s="18">
        <v>0.30270000000000002</v>
      </c>
    </row>
    <row r="53" spans="1:28" ht="57" customHeight="1" x14ac:dyDescent="0.2">
      <c r="A53" s="14" t="str">
        <f>"9.7"</f>
        <v>9.7</v>
      </c>
      <c r="B53" s="3" t="s">
        <v>98</v>
      </c>
      <c r="C53" s="4" t="s">
        <v>99</v>
      </c>
      <c r="D53" s="12" t="s">
        <v>151</v>
      </c>
      <c r="E53" s="12" t="s">
        <v>151</v>
      </c>
      <c r="F53" s="12" t="s">
        <v>151</v>
      </c>
      <c r="G53" s="12" t="s">
        <v>151</v>
      </c>
      <c r="H53" s="12" t="s">
        <v>151</v>
      </c>
      <c r="I53" s="12" t="s">
        <v>151</v>
      </c>
      <c r="J53" s="12" t="s">
        <v>151</v>
      </c>
      <c r="K53" s="12" t="s">
        <v>151</v>
      </c>
      <c r="L53" s="12" t="s">
        <v>151</v>
      </c>
      <c r="M53" s="12" t="s">
        <v>151</v>
      </c>
      <c r="N53" s="12" t="s">
        <v>151</v>
      </c>
      <c r="O53" s="12" t="s">
        <v>151</v>
      </c>
      <c r="P53" s="12" t="s">
        <v>151</v>
      </c>
      <c r="Q53" s="12" t="s">
        <v>151</v>
      </c>
      <c r="R53" s="12" t="s">
        <v>151</v>
      </c>
      <c r="S53" s="12" t="s">
        <v>151</v>
      </c>
      <c r="T53" s="12" t="s">
        <v>151</v>
      </c>
      <c r="U53" s="12" t="s">
        <v>151</v>
      </c>
      <c r="V53" s="12" t="s">
        <v>151</v>
      </c>
      <c r="W53" s="12" t="s">
        <v>151</v>
      </c>
      <c r="X53" s="12" t="s">
        <v>151</v>
      </c>
      <c r="Y53" s="12" t="s">
        <v>151</v>
      </c>
      <c r="Z53" s="12" t="s">
        <v>151</v>
      </c>
      <c r="AA53" s="12" t="s">
        <v>151</v>
      </c>
      <c r="AB53" s="19" t="s">
        <v>151</v>
      </c>
    </row>
    <row r="54" spans="1:28" ht="57" customHeight="1" x14ac:dyDescent="0.2">
      <c r="A54" s="14" t="str">
        <f>"9.7.1"</f>
        <v>9.7.1</v>
      </c>
      <c r="B54" s="3" t="s">
        <v>100</v>
      </c>
      <c r="C54" s="4" t="s">
        <v>101</v>
      </c>
      <c r="D54" s="12" t="s">
        <v>151</v>
      </c>
      <c r="E54" s="12" t="s">
        <v>151</v>
      </c>
      <c r="F54" s="12" t="s">
        <v>151</v>
      </c>
      <c r="G54" s="12" t="s">
        <v>151</v>
      </c>
      <c r="H54" s="12" t="s">
        <v>151</v>
      </c>
      <c r="I54" s="12" t="s">
        <v>151</v>
      </c>
      <c r="J54" s="12" t="s">
        <v>151</v>
      </c>
      <c r="K54" s="12" t="s">
        <v>151</v>
      </c>
      <c r="L54" s="12" t="s">
        <v>151</v>
      </c>
      <c r="M54" s="12" t="s">
        <v>151</v>
      </c>
      <c r="N54" s="12" t="s">
        <v>151</v>
      </c>
      <c r="O54" s="12" t="s">
        <v>151</v>
      </c>
      <c r="P54" s="12" t="s">
        <v>151</v>
      </c>
      <c r="Q54" s="12" t="s">
        <v>151</v>
      </c>
      <c r="R54" s="12" t="s">
        <v>151</v>
      </c>
      <c r="S54" s="12" t="s">
        <v>151</v>
      </c>
      <c r="T54" s="12" t="s">
        <v>151</v>
      </c>
      <c r="U54" s="12" t="s">
        <v>151</v>
      </c>
      <c r="V54" s="12" t="s">
        <v>151</v>
      </c>
      <c r="W54" s="12" t="s">
        <v>151</v>
      </c>
      <c r="X54" s="12" t="s">
        <v>151</v>
      </c>
      <c r="Y54" s="12" t="s">
        <v>151</v>
      </c>
      <c r="Z54" s="12" t="s">
        <v>151</v>
      </c>
      <c r="AA54" s="12" t="s">
        <v>151</v>
      </c>
      <c r="AB54" s="19" t="s">
        <v>151</v>
      </c>
    </row>
    <row r="55" spans="1:28" s="9" customFormat="1" ht="12.75" customHeight="1" x14ac:dyDescent="0.2">
      <c r="A55" s="13">
        <v>10</v>
      </c>
      <c r="B55" s="3"/>
      <c r="C55" s="7" t="s">
        <v>102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139578462</v>
      </c>
      <c r="J55" s="8">
        <v>82265118</v>
      </c>
      <c r="K55" s="8">
        <v>83326141</v>
      </c>
      <c r="L55" s="8">
        <v>83326142</v>
      </c>
      <c r="M55" s="8">
        <v>97992146</v>
      </c>
      <c r="N55" s="8">
        <v>103326141</v>
      </c>
      <c r="O55" s="8">
        <v>76625902</v>
      </c>
      <c r="P55" s="8">
        <v>71921121</v>
      </c>
      <c r="Q55" s="8">
        <v>73354760</v>
      </c>
      <c r="R55" s="8">
        <v>62035106</v>
      </c>
      <c r="S55" s="8">
        <v>42562001</v>
      </c>
      <c r="T55" s="8">
        <v>32000000</v>
      </c>
      <c r="U55" s="8">
        <v>32000000</v>
      </c>
      <c r="V55" s="8">
        <v>32000000</v>
      </c>
      <c r="W55" s="8">
        <v>32000000</v>
      </c>
      <c r="X55" s="8">
        <v>32000000</v>
      </c>
      <c r="Y55" s="8">
        <v>32000000</v>
      </c>
      <c r="Z55" s="8">
        <v>32000000</v>
      </c>
      <c r="AA55" s="8">
        <v>32010000</v>
      </c>
      <c r="AB55" s="15">
        <v>17324000</v>
      </c>
    </row>
    <row r="56" spans="1:28" x14ac:dyDescent="0.2">
      <c r="A56" s="14" t="str">
        <f>"10.1"</f>
        <v>10.1</v>
      </c>
      <c r="B56" s="3"/>
      <c r="C56" s="4" t="s">
        <v>103</v>
      </c>
      <c r="D56" s="5">
        <v>0</v>
      </c>
      <c r="E56" s="5">
        <v>0</v>
      </c>
      <c r="F56" s="5">
        <v>119341735</v>
      </c>
      <c r="G56" s="5">
        <v>0</v>
      </c>
      <c r="H56" s="5">
        <v>0</v>
      </c>
      <c r="I56" s="5">
        <v>137458438</v>
      </c>
      <c r="J56" s="5">
        <v>82265118</v>
      </c>
      <c r="K56" s="5">
        <v>83326141</v>
      </c>
      <c r="L56" s="5">
        <v>83326142</v>
      </c>
      <c r="M56" s="5">
        <v>97992146</v>
      </c>
      <c r="N56" s="5">
        <v>103326141</v>
      </c>
      <c r="O56" s="5">
        <v>76625902</v>
      </c>
      <c r="P56" s="5">
        <v>71921121</v>
      </c>
      <c r="Q56" s="5">
        <v>73354760</v>
      </c>
      <c r="R56" s="5">
        <v>62035106</v>
      </c>
      <c r="S56" s="5">
        <v>42562001</v>
      </c>
      <c r="T56" s="5">
        <v>32000000</v>
      </c>
      <c r="U56" s="5">
        <v>32000000</v>
      </c>
      <c r="V56" s="5">
        <v>32000000</v>
      </c>
      <c r="W56" s="5">
        <v>32000000</v>
      </c>
      <c r="X56" s="5">
        <v>32000000</v>
      </c>
      <c r="Y56" s="5">
        <v>32000000</v>
      </c>
      <c r="Z56" s="5">
        <v>32000000</v>
      </c>
      <c r="AA56" s="5">
        <v>32010000</v>
      </c>
      <c r="AB56" s="16">
        <v>17324000</v>
      </c>
    </row>
    <row r="57" spans="1:28" s="9" customFormat="1" ht="24" x14ac:dyDescent="0.2">
      <c r="A57" s="13">
        <v>11</v>
      </c>
      <c r="B57" s="3"/>
      <c r="C57" s="7" t="s">
        <v>104</v>
      </c>
      <c r="D57" s="10" t="s">
        <v>150</v>
      </c>
      <c r="E57" s="10" t="s">
        <v>150</v>
      </c>
      <c r="F57" s="10" t="s">
        <v>150</v>
      </c>
      <c r="G57" s="10" t="s">
        <v>150</v>
      </c>
      <c r="H57" s="10" t="s">
        <v>150</v>
      </c>
      <c r="I57" s="10" t="s">
        <v>150</v>
      </c>
      <c r="J57" s="10" t="s">
        <v>150</v>
      </c>
      <c r="K57" s="10" t="s">
        <v>150</v>
      </c>
      <c r="L57" s="10" t="s">
        <v>150</v>
      </c>
      <c r="M57" s="10" t="s">
        <v>150</v>
      </c>
      <c r="N57" s="10" t="s">
        <v>150</v>
      </c>
      <c r="O57" s="10" t="s">
        <v>150</v>
      </c>
      <c r="P57" s="10" t="s">
        <v>150</v>
      </c>
      <c r="Q57" s="10" t="s">
        <v>150</v>
      </c>
      <c r="R57" s="10" t="s">
        <v>150</v>
      </c>
      <c r="S57" s="10" t="s">
        <v>150</v>
      </c>
      <c r="T57" s="10" t="s">
        <v>150</v>
      </c>
      <c r="U57" s="10" t="s">
        <v>150</v>
      </c>
      <c r="V57" s="10" t="s">
        <v>150</v>
      </c>
      <c r="W57" s="10" t="s">
        <v>150</v>
      </c>
      <c r="X57" s="10" t="s">
        <v>150</v>
      </c>
      <c r="Y57" s="10" t="s">
        <v>150</v>
      </c>
      <c r="Z57" s="10" t="s">
        <v>150</v>
      </c>
      <c r="AA57" s="10" t="s">
        <v>150</v>
      </c>
      <c r="AB57" s="17" t="s">
        <v>150</v>
      </c>
    </row>
    <row r="58" spans="1:28" ht="13.5" customHeight="1" x14ac:dyDescent="0.2">
      <c r="A58" s="14" t="str">
        <f>"11.1"</f>
        <v>11.1</v>
      </c>
      <c r="B58" s="3"/>
      <c r="C58" s="4" t="s">
        <v>105</v>
      </c>
      <c r="D58" s="5">
        <v>339429634.13999999</v>
      </c>
      <c r="E58" s="5">
        <v>360373936.07999998</v>
      </c>
      <c r="F58" s="5">
        <v>388315204</v>
      </c>
      <c r="G58" s="5">
        <v>379021240.13</v>
      </c>
      <c r="H58" s="5">
        <v>391264943</v>
      </c>
      <c r="I58" s="5">
        <v>344886964</v>
      </c>
      <c r="J58" s="5">
        <v>352940739</v>
      </c>
      <c r="K58" s="5">
        <v>359345411</v>
      </c>
      <c r="L58" s="5">
        <v>367878603</v>
      </c>
      <c r="M58" s="5">
        <v>376625124</v>
      </c>
      <c r="N58" s="5">
        <v>385590308</v>
      </c>
      <c r="O58" s="5">
        <v>394779622</v>
      </c>
      <c r="P58" s="5">
        <v>404198668</v>
      </c>
      <c r="Q58" s="5">
        <v>413853191</v>
      </c>
      <c r="R58" s="5">
        <v>423749077</v>
      </c>
      <c r="S58" s="5">
        <v>433892360</v>
      </c>
      <c r="T58" s="5">
        <v>444289225</v>
      </c>
      <c r="U58" s="5">
        <v>454946012</v>
      </c>
      <c r="V58" s="5">
        <v>465869218</v>
      </c>
      <c r="W58" s="5">
        <v>477065504</v>
      </c>
      <c r="X58" s="5">
        <v>488541700</v>
      </c>
      <c r="Y58" s="5">
        <v>500304800</v>
      </c>
      <c r="Z58" s="5">
        <v>512361970</v>
      </c>
      <c r="AA58" s="5">
        <v>524720580</v>
      </c>
      <c r="AB58" s="16">
        <v>537388150</v>
      </c>
    </row>
    <row r="59" spans="1:28" ht="24" x14ac:dyDescent="0.2">
      <c r="A59" s="14" t="str">
        <f>"11.2"</f>
        <v>11.2</v>
      </c>
      <c r="B59" s="3"/>
      <c r="C59" s="4" t="s">
        <v>106</v>
      </c>
      <c r="D59" s="5">
        <v>118021670.31</v>
      </c>
      <c r="E59" s="5">
        <v>126501885.01000001</v>
      </c>
      <c r="F59" s="5">
        <v>149432218</v>
      </c>
      <c r="G59" s="5">
        <v>139075385.41999999</v>
      </c>
      <c r="H59" s="5">
        <v>159751492</v>
      </c>
      <c r="I59" s="5">
        <v>142761095</v>
      </c>
      <c r="J59" s="5">
        <v>146199566</v>
      </c>
      <c r="K59" s="5">
        <v>149723998</v>
      </c>
      <c r="L59" s="5">
        <v>153336542</v>
      </c>
      <c r="M59" s="5">
        <v>157039399</v>
      </c>
      <c r="N59" s="5">
        <v>160834827</v>
      </c>
      <c r="O59" s="5">
        <v>164725141</v>
      </c>
      <c r="P59" s="5">
        <v>168712713</v>
      </c>
      <c r="Q59" s="5">
        <v>172799974</v>
      </c>
      <c r="R59" s="5">
        <v>176989417</v>
      </c>
      <c r="S59" s="5">
        <v>181283596</v>
      </c>
      <c r="T59" s="5">
        <v>185685130</v>
      </c>
      <c r="U59" s="5">
        <v>190196700</v>
      </c>
      <c r="V59" s="5">
        <v>194821060</v>
      </c>
      <c r="W59" s="5">
        <v>199561030</v>
      </c>
      <c r="X59" s="5">
        <v>204419500</v>
      </c>
      <c r="Y59" s="5">
        <v>209399430</v>
      </c>
      <c r="Z59" s="5">
        <v>214503860</v>
      </c>
      <c r="AA59" s="5">
        <v>219735900</v>
      </c>
      <c r="AB59" s="16">
        <v>225098740</v>
      </c>
    </row>
    <row r="60" spans="1:28" ht="15" customHeight="1" x14ac:dyDescent="0.2">
      <c r="A60" s="14" t="str">
        <f>"11.3"</f>
        <v>11.3</v>
      </c>
      <c r="B60" s="3" t="s">
        <v>107</v>
      </c>
      <c r="C60" s="4" t="s">
        <v>108</v>
      </c>
      <c r="D60" s="5">
        <v>1231453118.6099999</v>
      </c>
      <c r="E60" s="5">
        <v>534897696</v>
      </c>
      <c r="F60" s="5">
        <v>805061732</v>
      </c>
      <c r="G60" s="5">
        <v>619671345</v>
      </c>
      <c r="H60" s="5">
        <v>1200303429</v>
      </c>
      <c r="I60" s="5">
        <v>1116095135</v>
      </c>
      <c r="J60" s="5">
        <v>809719356</v>
      </c>
      <c r="K60" s="5">
        <v>713423997</v>
      </c>
      <c r="L60" s="5">
        <v>380731770</v>
      </c>
      <c r="M60" s="5">
        <v>363396871</v>
      </c>
      <c r="N60" s="5">
        <v>348428797</v>
      </c>
      <c r="O60" s="5">
        <v>344739288</v>
      </c>
      <c r="P60" s="5">
        <v>312865024</v>
      </c>
      <c r="Q60" s="5">
        <v>321640957</v>
      </c>
      <c r="R60" s="5">
        <v>330422586</v>
      </c>
      <c r="S60" s="5">
        <v>322363683</v>
      </c>
      <c r="T60" s="5">
        <v>328301863</v>
      </c>
      <c r="U60" s="5">
        <v>334386091</v>
      </c>
      <c r="V60" s="5">
        <v>334719579</v>
      </c>
      <c r="W60" s="5">
        <v>12138229</v>
      </c>
      <c r="X60" s="5">
        <v>10248805</v>
      </c>
      <c r="Y60" s="5">
        <v>9743785</v>
      </c>
      <c r="Z60" s="5">
        <v>9238765</v>
      </c>
      <c r="AA60" s="5">
        <v>0</v>
      </c>
      <c r="AB60" s="16">
        <v>0</v>
      </c>
    </row>
    <row r="61" spans="1:28" x14ac:dyDescent="0.2">
      <c r="A61" s="14" t="str">
        <f>"11.3.1"</f>
        <v>11.3.1</v>
      </c>
      <c r="B61" s="3"/>
      <c r="C61" s="4" t="s">
        <v>109</v>
      </c>
      <c r="D61" s="5">
        <v>512126274.67000002</v>
      </c>
      <c r="E61" s="5">
        <v>390522668</v>
      </c>
      <c r="F61" s="5">
        <v>450118595</v>
      </c>
      <c r="G61" s="5">
        <v>410227621</v>
      </c>
      <c r="H61" s="5">
        <v>489644561</v>
      </c>
      <c r="I61" s="5">
        <v>410093302</v>
      </c>
      <c r="J61" s="5">
        <v>377990968</v>
      </c>
      <c r="K61" s="5">
        <v>353795671</v>
      </c>
      <c r="L61" s="5">
        <v>339449796</v>
      </c>
      <c r="M61" s="5">
        <v>326216110</v>
      </c>
      <c r="N61" s="5">
        <v>316149557</v>
      </c>
      <c r="O61" s="5">
        <v>307926286</v>
      </c>
      <c r="P61" s="5">
        <v>283735902</v>
      </c>
      <c r="Q61" s="5">
        <v>290234714</v>
      </c>
      <c r="R61" s="5">
        <v>296594043</v>
      </c>
      <c r="S61" s="5">
        <v>303093199</v>
      </c>
      <c r="T61" s="5">
        <v>309735259</v>
      </c>
      <c r="U61" s="5">
        <v>316523366</v>
      </c>
      <c r="V61" s="5">
        <v>323460734</v>
      </c>
      <c r="W61" s="5">
        <v>1384404</v>
      </c>
      <c r="X61" s="5">
        <v>0</v>
      </c>
      <c r="Y61" s="5">
        <v>0</v>
      </c>
      <c r="Z61" s="5">
        <v>0</v>
      </c>
      <c r="AA61" s="5">
        <v>0</v>
      </c>
      <c r="AB61" s="16">
        <v>0</v>
      </c>
    </row>
    <row r="62" spans="1:28" x14ac:dyDescent="0.2">
      <c r="A62" s="14" t="str">
        <f>"11.3.2"</f>
        <v>11.3.2</v>
      </c>
      <c r="B62" s="3"/>
      <c r="C62" s="4" t="s">
        <v>110</v>
      </c>
      <c r="D62" s="5">
        <v>719326843.94000006</v>
      </c>
      <c r="E62" s="5">
        <v>144375028</v>
      </c>
      <c r="F62" s="5">
        <v>354943137</v>
      </c>
      <c r="G62" s="5">
        <v>209443724</v>
      </c>
      <c r="H62" s="5">
        <v>710658868</v>
      </c>
      <c r="I62" s="5">
        <v>706001833</v>
      </c>
      <c r="J62" s="5">
        <v>431728388</v>
      </c>
      <c r="K62" s="5">
        <v>359628326</v>
      </c>
      <c r="L62" s="5">
        <v>41281974</v>
      </c>
      <c r="M62" s="5">
        <v>37180761</v>
      </c>
      <c r="N62" s="5">
        <v>32279240</v>
      </c>
      <c r="O62" s="5">
        <v>36813002</v>
      </c>
      <c r="P62" s="5">
        <v>29129122</v>
      </c>
      <c r="Q62" s="5">
        <v>31406243</v>
      </c>
      <c r="R62" s="5">
        <v>33828543</v>
      </c>
      <c r="S62" s="5">
        <v>19270484</v>
      </c>
      <c r="T62" s="5">
        <v>18566604</v>
      </c>
      <c r="U62" s="5">
        <v>17862725</v>
      </c>
      <c r="V62" s="5">
        <v>11258845</v>
      </c>
      <c r="W62" s="5">
        <v>10753825</v>
      </c>
      <c r="X62" s="5">
        <v>10248805</v>
      </c>
      <c r="Y62" s="5">
        <v>9743785</v>
      </c>
      <c r="Z62" s="5">
        <v>9238765</v>
      </c>
      <c r="AA62" s="5">
        <v>0</v>
      </c>
      <c r="AB62" s="16">
        <v>0</v>
      </c>
    </row>
    <row r="63" spans="1:28" x14ac:dyDescent="0.2">
      <c r="A63" s="14" t="str">
        <f>"11.4"</f>
        <v>11.4</v>
      </c>
      <c r="B63" s="3"/>
      <c r="C63" s="4" t="s">
        <v>111</v>
      </c>
      <c r="D63" s="5">
        <v>547283171</v>
      </c>
      <c r="E63" s="5">
        <v>110234957</v>
      </c>
      <c r="F63" s="5">
        <v>146069460</v>
      </c>
      <c r="G63" s="5">
        <v>131864688.3</v>
      </c>
      <c r="H63" s="5">
        <v>397917380</v>
      </c>
      <c r="I63" s="5">
        <v>410153805</v>
      </c>
      <c r="J63" s="5">
        <v>213001884</v>
      </c>
      <c r="K63" s="5">
        <v>220186666</v>
      </c>
      <c r="L63" s="5">
        <v>235000000</v>
      </c>
      <c r="M63" s="5">
        <v>235000000</v>
      </c>
      <c r="N63" s="5">
        <v>235000000</v>
      </c>
      <c r="O63" s="5">
        <v>236000000</v>
      </c>
      <c r="P63" s="5">
        <v>253000000</v>
      </c>
      <c r="Q63" s="5">
        <v>263000000</v>
      </c>
      <c r="R63" s="5">
        <v>277000000</v>
      </c>
      <c r="S63" s="5">
        <v>307000000</v>
      </c>
      <c r="T63" s="5">
        <v>330000000</v>
      </c>
      <c r="U63" s="5">
        <v>350000000</v>
      </c>
      <c r="V63" s="5">
        <v>364000000</v>
      </c>
      <c r="W63" s="5">
        <v>378000000</v>
      </c>
      <c r="X63" s="5">
        <v>383000000</v>
      </c>
      <c r="Y63" s="5">
        <v>400000000</v>
      </c>
      <c r="Z63" s="5">
        <v>420000000</v>
      </c>
      <c r="AA63" s="5">
        <v>430000000</v>
      </c>
      <c r="AB63" s="16">
        <v>450000000</v>
      </c>
    </row>
    <row r="64" spans="1:28" x14ac:dyDescent="0.2">
      <c r="A64" s="14" t="str">
        <f>"11.5"</f>
        <v>11.5</v>
      </c>
      <c r="B64" s="3"/>
      <c r="C64" s="4" t="s">
        <v>112</v>
      </c>
      <c r="D64" s="5">
        <v>111967169.81</v>
      </c>
      <c r="E64" s="5">
        <v>105552208.45</v>
      </c>
      <c r="F64" s="5">
        <v>186788767</v>
      </c>
      <c r="G64" s="5">
        <v>132938530.31</v>
      </c>
      <c r="H64" s="5">
        <v>163867323</v>
      </c>
      <c r="I64" s="5">
        <v>91040000</v>
      </c>
      <c r="J64" s="5">
        <v>135900000</v>
      </c>
      <c r="K64" s="5">
        <v>112000000</v>
      </c>
      <c r="L64" s="5">
        <v>117000000</v>
      </c>
      <c r="M64" s="5">
        <v>117000000</v>
      </c>
      <c r="N64" s="5">
        <v>117000000</v>
      </c>
      <c r="O64" s="5">
        <v>118000000</v>
      </c>
      <c r="P64" s="5">
        <v>126000000</v>
      </c>
      <c r="Q64" s="5">
        <v>131000000</v>
      </c>
      <c r="R64" s="5">
        <v>138000000</v>
      </c>
      <c r="S64" s="5">
        <v>153000000</v>
      </c>
      <c r="T64" s="5">
        <v>164000000</v>
      </c>
      <c r="U64" s="5">
        <v>175000000</v>
      </c>
      <c r="V64" s="5">
        <v>182000000</v>
      </c>
      <c r="W64" s="5">
        <v>189000000</v>
      </c>
      <c r="X64" s="5">
        <v>190000000</v>
      </c>
      <c r="Y64" s="5">
        <v>200000000</v>
      </c>
      <c r="Z64" s="5">
        <v>210000000</v>
      </c>
      <c r="AA64" s="5">
        <v>215000000</v>
      </c>
      <c r="AB64" s="16">
        <v>225000000</v>
      </c>
    </row>
    <row r="65" spans="1:28" x14ac:dyDescent="0.2">
      <c r="A65" s="14" t="str">
        <f>"11.6"</f>
        <v>11.6</v>
      </c>
      <c r="B65" s="3"/>
      <c r="C65" s="4" t="s">
        <v>113</v>
      </c>
      <c r="D65" s="5">
        <v>250490420.88</v>
      </c>
      <c r="E65" s="5">
        <v>157971602.84</v>
      </c>
      <c r="F65" s="5">
        <v>241650305</v>
      </c>
      <c r="G65" s="5">
        <v>195885510.44999999</v>
      </c>
      <c r="H65" s="5">
        <v>350818242</v>
      </c>
      <c r="I65" s="5">
        <v>192456328</v>
      </c>
      <c r="J65" s="5">
        <v>226108375</v>
      </c>
      <c r="K65" s="5">
        <v>160000000</v>
      </c>
      <c r="L65" s="5">
        <v>235000000</v>
      </c>
      <c r="M65" s="5">
        <v>235000000</v>
      </c>
      <c r="N65" s="5">
        <v>235000000</v>
      </c>
      <c r="O65" s="5">
        <v>236000000</v>
      </c>
      <c r="P65" s="5">
        <v>253000000</v>
      </c>
      <c r="Q65" s="5">
        <v>263000000</v>
      </c>
      <c r="R65" s="5">
        <v>277000000</v>
      </c>
      <c r="S65" s="5">
        <v>307000000</v>
      </c>
      <c r="T65" s="5">
        <v>330000000</v>
      </c>
      <c r="U65" s="5">
        <v>350000000</v>
      </c>
      <c r="V65" s="5">
        <v>364000000</v>
      </c>
      <c r="W65" s="5">
        <v>378000000</v>
      </c>
      <c r="X65" s="5">
        <v>383000000</v>
      </c>
      <c r="Y65" s="5">
        <v>400000000</v>
      </c>
      <c r="Z65" s="5">
        <v>420000000</v>
      </c>
      <c r="AA65" s="5">
        <v>430000000</v>
      </c>
      <c r="AB65" s="16">
        <v>450000000</v>
      </c>
    </row>
    <row r="66" spans="1:28" s="9" customFormat="1" ht="22.5" customHeight="1" x14ac:dyDescent="0.2">
      <c r="A66" s="13">
        <v>12</v>
      </c>
      <c r="B66" s="3"/>
      <c r="C66" s="7" t="s">
        <v>114</v>
      </c>
      <c r="D66" s="10" t="s">
        <v>150</v>
      </c>
      <c r="E66" s="10" t="s">
        <v>150</v>
      </c>
      <c r="F66" s="10" t="s">
        <v>150</v>
      </c>
      <c r="G66" s="10" t="s">
        <v>150</v>
      </c>
      <c r="H66" s="10" t="s">
        <v>150</v>
      </c>
      <c r="I66" s="10" t="s">
        <v>150</v>
      </c>
      <c r="J66" s="10" t="s">
        <v>150</v>
      </c>
      <c r="K66" s="10" t="s">
        <v>150</v>
      </c>
      <c r="L66" s="10" t="s">
        <v>150</v>
      </c>
      <c r="M66" s="10" t="s">
        <v>150</v>
      </c>
      <c r="N66" s="10" t="s">
        <v>150</v>
      </c>
      <c r="O66" s="10" t="s">
        <v>150</v>
      </c>
      <c r="P66" s="10" t="s">
        <v>150</v>
      </c>
      <c r="Q66" s="10" t="s">
        <v>150</v>
      </c>
      <c r="R66" s="10" t="s">
        <v>150</v>
      </c>
      <c r="S66" s="10" t="s">
        <v>150</v>
      </c>
      <c r="T66" s="10" t="s">
        <v>150</v>
      </c>
      <c r="U66" s="10" t="s">
        <v>150</v>
      </c>
      <c r="V66" s="10" t="s">
        <v>150</v>
      </c>
      <c r="W66" s="10" t="s">
        <v>150</v>
      </c>
      <c r="X66" s="10" t="s">
        <v>150</v>
      </c>
      <c r="Y66" s="10" t="s">
        <v>150</v>
      </c>
      <c r="Z66" s="10" t="s">
        <v>150</v>
      </c>
      <c r="AA66" s="10" t="s">
        <v>150</v>
      </c>
      <c r="AB66" s="17" t="s">
        <v>150</v>
      </c>
    </row>
    <row r="67" spans="1:28" ht="24" customHeight="1" x14ac:dyDescent="0.2">
      <c r="A67" s="14" t="str">
        <f>"12.1"</f>
        <v>12.1</v>
      </c>
      <c r="B67" s="3"/>
      <c r="C67" s="4" t="s">
        <v>115</v>
      </c>
      <c r="D67" s="5">
        <v>134138529.44</v>
      </c>
      <c r="E67" s="5">
        <v>69323589.620000005</v>
      </c>
      <c r="F67" s="5">
        <v>126327316</v>
      </c>
      <c r="G67" s="5">
        <v>93515481.209999993</v>
      </c>
      <c r="H67" s="5">
        <v>148839983</v>
      </c>
      <c r="I67" s="5">
        <v>87633655</v>
      </c>
      <c r="J67" s="5">
        <v>63126894</v>
      </c>
      <c r="K67" s="5">
        <v>52608352</v>
      </c>
      <c r="L67" s="5">
        <v>26625773</v>
      </c>
      <c r="M67" s="5">
        <v>10529526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16">
        <v>0</v>
      </c>
    </row>
    <row r="68" spans="1:28" x14ac:dyDescent="0.2">
      <c r="A68" s="14" t="str">
        <f>"12.1.1"</f>
        <v>12.1.1</v>
      </c>
      <c r="B68" s="3"/>
      <c r="C68" s="4" t="s">
        <v>116</v>
      </c>
      <c r="D68" s="5">
        <v>106030532.95999999</v>
      </c>
      <c r="E68" s="5">
        <v>55788813.350000001</v>
      </c>
      <c r="F68" s="5">
        <v>83068901</v>
      </c>
      <c r="G68" s="5">
        <v>63046078.369999997</v>
      </c>
      <c r="H68" s="5">
        <v>101510357</v>
      </c>
      <c r="I68" s="5">
        <v>38586284</v>
      </c>
      <c r="J68" s="5">
        <v>22479166</v>
      </c>
      <c r="K68" s="5">
        <v>17597966</v>
      </c>
      <c r="L68" s="5">
        <v>13283615</v>
      </c>
      <c r="M68" s="5">
        <v>9359815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16">
        <v>0</v>
      </c>
    </row>
    <row r="69" spans="1:28" ht="21" customHeight="1" x14ac:dyDescent="0.2">
      <c r="A69" s="14" t="s">
        <v>117</v>
      </c>
      <c r="B69" s="3"/>
      <c r="C69" s="4" t="s">
        <v>118</v>
      </c>
      <c r="D69" s="5">
        <v>106030532.95999999</v>
      </c>
      <c r="E69" s="5">
        <v>55788813.350000001</v>
      </c>
      <c r="F69" s="5">
        <v>83068901</v>
      </c>
      <c r="G69" s="5">
        <v>63046078.369999997</v>
      </c>
      <c r="H69" s="5">
        <v>101510357</v>
      </c>
      <c r="I69" s="5">
        <v>38586284</v>
      </c>
      <c r="J69" s="5">
        <v>22479166</v>
      </c>
      <c r="K69" s="5">
        <v>17597966</v>
      </c>
      <c r="L69" s="5">
        <v>13283615</v>
      </c>
      <c r="M69" s="5">
        <v>9359815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16">
        <v>0</v>
      </c>
    </row>
    <row r="70" spans="1:28" ht="21.75" customHeight="1" x14ac:dyDescent="0.2">
      <c r="A70" s="14" t="str">
        <f>"12.2"</f>
        <v>12.2</v>
      </c>
      <c r="B70" s="3"/>
      <c r="C70" s="4" t="s">
        <v>119</v>
      </c>
      <c r="D70" s="5">
        <v>576875661.84000003</v>
      </c>
      <c r="E70" s="5">
        <v>113388609.33</v>
      </c>
      <c r="F70" s="5">
        <v>86676912</v>
      </c>
      <c r="G70" s="5">
        <v>34662955.509999998</v>
      </c>
      <c r="H70" s="5">
        <v>151217949</v>
      </c>
      <c r="I70" s="5">
        <v>157080882</v>
      </c>
      <c r="J70" s="5">
        <v>49089218</v>
      </c>
      <c r="K70" s="5">
        <v>2000000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16">
        <v>0</v>
      </c>
    </row>
    <row r="71" spans="1:28" x14ac:dyDescent="0.2">
      <c r="A71" s="14" t="str">
        <f>"12.2.1"</f>
        <v>12.2.1</v>
      </c>
      <c r="B71" s="3"/>
      <c r="C71" s="4" t="s">
        <v>120</v>
      </c>
      <c r="D71" s="5">
        <v>475192506.93000001</v>
      </c>
      <c r="E71" s="5">
        <v>32704755.640000001</v>
      </c>
      <c r="F71" s="5">
        <v>71138112</v>
      </c>
      <c r="G71" s="5">
        <v>33435311.460000001</v>
      </c>
      <c r="H71" s="5">
        <v>123185194</v>
      </c>
      <c r="I71" s="5">
        <v>101425697</v>
      </c>
      <c r="J71" s="5">
        <v>6595218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16">
        <v>0</v>
      </c>
    </row>
    <row r="72" spans="1:28" ht="24" x14ac:dyDescent="0.2">
      <c r="A72" s="14" t="s">
        <v>121</v>
      </c>
      <c r="B72" s="3"/>
      <c r="C72" s="4" t="s">
        <v>122</v>
      </c>
      <c r="D72" s="5">
        <v>475192506.93000001</v>
      </c>
      <c r="E72" s="5">
        <v>32704755.640000001</v>
      </c>
      <c r="F72" s="5">
        <v>71138112</v>
      </c>
      <c r="G72" s="5">
        <v>33435311.460000001</v>
      </c>
      <c r="H72" s="5">
        <v>123185194</v>
      </c>
      <c r="I72" s="5">
        <v>101425697</v>
      </c>
      <c r="J72" s="5">
        <v>6595218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16">
        <v>0</v>
      </c>
    </row>
    <row r="73" spans="1:28" ht="24.75" customHeight="1" x14ac:dyDescent="0.2">
      <c r="A73" s="14" t="str">
        <f>"12.3"</f>
        <v>12.3</v>
      </c>
      <c r="B73" s="3"/>
      <c r="C73" s="4" t="s">
        <v>123</v>
      </c>
      <c r="D73" s="5">
        <v>142386259.16</v>
      </c>
      <c r="E73" s="5">
        <v>72406448.450000003</v>
      </c>
      <c r="F73" s="5">
        <v>148728331</v>
      </c>
      <c r="G73" s="5">
        <v>106291214.42</v>
      </c>
      <c r="H73" s="5">
        <v>176376011</v>
      </c>
      <c r="I73" s="5">
        <v>97838311</v>
      </c>
      <c r="J73" s="5">
        <v>68072326</v>
      </c>
      <c r="K73" s="5">
        <v>57254815</v>
      </c>
      <c r="L73" s="5">
        <v>32019425</v>
      </c>
      <c r="M73" s="5">
        <v>16029526</v>
      </c>
      <c r="N73" s="5">
        <v>5500000</v>
      </c>
      <c r="O73" s="5">
        <v>5500000</v>
      </c>
      <c r="P73" s="5">
        <v>5500000</v>
      </c>
      <c r="Q73" s="5">
        <v>5500000</v>
      </c>
      <c r="R73" s="5">
        <v>5500000</v>
      </c>
      <c r="S73" s="5">
        <v>5500000</v>
      </c>
      <c r="T73" s="5">
        <v>5500000</v>
      </c>
      <c r="U73" s="5">
        <v>5500000</v>
      </c>
      <c r="V73" s="5">
        <v>5500000</v>
      </c>
      <c r="W73" s="5">
        <v>5500000</v>
      </c>
      <c r="X73" s="5">
        <v>5500000</v>
      </c>
      <c r="Y73" s="5">
        <v>5500000</v>
      </c>
      <c r="Z73" s="5">
        <v>5500000</v>
      </c>
      <c r="AA73" s="5">
        <v>5500000</v>
      </c>
      <c r="AB73" s="16">
        <v>5500000</v>
      </c>
    </row>
    <row r="74" spans="1:28" x14ac:dyDescent="0.2">
      <c r="A74" s="14" t="str">
        <f>"12.3.1"</f>
        <v>12.3.1</v>
      </c>
      <c r="B74" s="3"/>
      <c r="C74" s="4" t="s">
        <v>124</v>
      </c>
      <c r="D74" s="5">
        <v>102487404.56999999</v>
      </c>
      <c r="E74" s="5">
        <v>52491796.030000001</v>
      </c>
      <c r="F74" s="5">
        <v>85365684</v>
      </c>
      <c r="G74" s="5">
        <v>64212165.700000003</v>
      </c>
      <c r="H74" s="5">
        <v>102486560</v>
      </c>
      <c r="I74" s="5">
        <v>37905375</v>
      </c>
      <c r="J74" s="5">
        <v>21948904</v>
      </c>
      <c r="K74" s="5">
        <v>17681301</v>
      </c>
      <c r="L74" s="5">
        <v>13177267</v>
      </c>
      <c r="M74" s="5">
        <v>9359815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16">
        <v>0</v>
      </c>
    </row>
    <row r="75" spans="1:28" ht="25.5" customHeight="1" x14ac:dyDescent="0.2">
      <c r="A75" s="14" t="str">
        <f>"12.3.2"</f>
        <v>12.3.2</v>
      </c>
      <c r="B75" s="3"/>
      <c r="C75" s="4" t="s">
        <v>125</v>
      </c>
      <c r="D75" s="5">
        <v>102487404.56999999</v>
      </c>
      <c r="E75" s="5">
        <v>52491796.030000001</v>
      </c>
      <c r="F75" s="5">
        <v>85365684</v>
      </c>
      <c r="G75" s="5">
        <v>64212165.700000003</v>
      </c>
      <c r="H75" s="5">
        <v>102486560</v>
      </c>
      <c r="I75" s="5">
        <v>37905375</v>
      </c>
      <c r="J75" s="5">
        <v>21948904</v>
      </c>
      <c r="K75" s="5">
        <v>17681301</v>
      </c>
      <c r="L75" s="5">
        <v>13177267</v>
      </c>
      <c r="M75" s="5">
        <v>9359815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16">
        <v>0</v>
      </c>
    </row>
    <row r="76" spans="1:28" ht="21.75" customHeight="1" x14ac:dyDescent="0.2">
      <c r="A76" s="14" t="str">
        <f>"12.4"</f>
        <v>12.4</v>
      </c>
      <c r="B76" s="3"/>
      <c r="C76" s="4" t="s">
        <v>126</v>
      </c>
      <c r="D76" s="5">
        <v>659409660.74000001</v>
      </c>
      <c r="E76" s="5">
        <v>72527246.730000004</v>
      </c>
      <c r="F76" s="5">
        <v>110493075</v>
      </c>
      <c r="G76" s="5">
        <v>39455139.299999997</v>
      </c>
      <c r="H76" s="5">
        <v>299156425</v>
      </c>
      <c r="I76" s="5">
        <v>268443792</v>
      </c>
      <c r="J76" s="5">
        <v>235834413</v>
      </c>
      <c r="K76" s="5">
        <v>181944768</v>
      </c>
      <c r="L76" s="5">
        <v>227066422</v>
      </c>
      <c r="M76" s="5">
        <v>235745880</v>
      </c>
      <c r="N76" s="5">
        <v>230504765</v>
      </c>
      <c r="O76" s="5">
        <v>229707983</v>
      </c>
      <c r="P76" s="5">
        <v>235906843</v>
      </c>
      <c r="Q76" s="5">
        <v>237105702</v>
      </c>
      <c r="R76" s="5">
        <v>243302382</v>
      </c>
      <c r="S76" s="5">
        <v>258503421</v>
      </c>
      <c r="T76" s="5">
        <v>262702281</v>
      </c>
      <c r="U76" s="5">
        <v>266901140</v>
      </c>
      <c r="V76" s="5">
        <v>277000000</v>
      </c>
      <c r="W76" s="5">
        <v>281000000</v>
      </c>
      <c r="X76" s="5">
        <v>286000000</v>
      </c>
      <c r="Y76" s="5">
        <v>290000000</v>
      </c>
      <c r="Z76" s="5">
        <v>294000000</v>
      </c>
      <c r="AA76" s="5">
        <v>299000000</v>
      </c>
      <c r="AB76" s="16">
        <v>303000000</v>
      </c>
    </row>
    <row r="77" spans="1:28" x14ac:dyDescent="0.2">
      <c r="A77" s="14" t="str">
        <f>"12.4.1"</f>
        <v>12.4.1</v>
      </c>
      <c r="B77" s="3"/>
      <c r="C77" s="4" t="s">
        <v>127</v>
      </c>
      <c r="D77" s="5">
        <v>449874818.98000002</v>
      </c>
      <c r="E77" s="5">
        <v>32958569.75</v>
      </c>
      <c r="F77" s="5">
        <v>61334716</v>
      </c>
      <c r="G77" s="5">
        <v>22785870.010000002</v>
      </c>
      <c r="H77" s="5">
        <v>123085575</v>
      </c>
      <c r="I77" s="5">
        <v>101425697</v>
      </c>
      <c r="J77" s="5">
        <v>6595218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16">
        <v>0</v>
      </c>
    </row>
    <row r="78" spans="1:28" ht="33.75" customHeight="1" x14ac:dyDescent="0.2">
      <c r="A78" s="14" t="str">
        <f>"12.4.2"</f>
        <v>12.4.2</v>
      </c>
      <c r="B78" s="3"/>
      <c r="C78" s="4" t="s">
        <v>128</v>
      </c>
      <c r="D78" s="5">
        <v>449874818.98000002</v>
      </c>
      <c r="E78" s="5">
        <v>322958569.75</v>
      </c>
      <c r="F78" s="5">
        <v>61334716</v>
      </c>
      <c r="G78" s="5">
        <v>22785870.010000002</v>
      </c>
      <c r="H78" s="5">
        <v>123085575</v>
      </c>
      <c r="I78" s="5">
        <v>101425697</v>
      </c>
      <c r="J78" s="5">
        <v>6595218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16">
        <v>0</v>
      </c>
    </row>
    <row r="79" spans="1:28" ht="48" x14ac:dyDescent="0.2">
      <c r="A79" s="14" t="str">
        <f>"12.5"</f>
        <v>12.5</v>
      </c>
      <c r="B79" s="3"/>
      <c r="C79" s="4" t="s">
        <v>129</v>
      </c>
      <c r="D79" s="5">
        <v>255562634.99000001</v>
      </c>
      <c r="E79" s="5">
        <v>59483329.399999999</v>
      </c>
      <c r="F79" s="5">
        <v>112521006</v>
      </c>
      <c r="G79" s="5">
        <v>71448654</v>
      </c>
      <c r="H79" s="5">
        <v>249960301</v>
      </c>
      <c r="I79" s="5">
        <v>226951031</v>
      </c>
      <c r="J79" s="5">
        <v>275362617</v>
      </c>
      <c r="K79" s="5">
        <v>221518282</v>
      </c>
      <c r="L79" s="5">
        <v>245908580</v>
      </c>
      <c r="M79" s="5">
        <v>242415591</v>
      </c>
      <c r="N79" s="5">
        <v>236004765</v>
      </c>
      <c r="O79" s="5">
        <v>235207983</v>
      </c>
      <c r="P79" s="5">
        <v>241406843</v>
      </c>
      <c r="Q79" s="5">
        <v>242605702</v>
      </c>
      <c r="R79" s="5">
        <v>248802382</v>
      </c>
      <c r="S79" s="5">
        <v>264003421</v>
      </c>
      <c r="T79" s="5">
        <v>268202281</v>
      </c>
      <c r="U79" s="5">
        <v>272401140</v>
      </c>
      <c r="V79" s="5">
        <v>282500000</v>
      </c>
      <c r="W79" s="5">
        <v>286500000</v>
      </c>
      <c r="X79" s="5">
        <v>291500000</v>
      </c>
      <c r="Y79" s="5">
        <v>295500000</v>
      </c>
      <c r="Z79" s="5">
        <v>299500000</v>
      </c>
      <c r="AA79" s="5">
        <v>304500000</v>
      </c>
      <c r="AB79" s="16">
        <v>308500000</v>
      </c>
    </row>
    <row r="80" spans="1:28" ht="24" x14ac:dyDescent="0.2">
      <c r="A80" s="14" t="str">
        <f>"12.5.1"</f>
        <v>12.5.1</v>
      </c>
      <c r="B80" s="3"/>
      <c r="C80" s="4" t="s">
        <v>130</v>
      </c>
      <c r="D80" s="5">
        <v>255562634.99000001</v>
      </c>
      <c r="E80" s="5">
        <v>59483329.399999999</v>
      </c>
      <c r="F80" s="5">
        <v>97147899</v>
      </c>
      <c r="G80" s="5">
        <v>64513779</v>
      </c>
      <c r="H80" s="5">
        <v>158658201</v>
      </c>
      <c r="I80" s="5">
        <v>148739342</v>
      </c>
      <c r="J80" s="5">
        <v>96906652</v>
      </c>
      <c r="K80" s="5">
        <v>38730872</v>
      </c>
      <c r="L80" s="5">
        <v>3204158</v>
      </c>
      <c r="M80" s="5">
        <v>2453711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16">
        <v>0</v>
      </c>
    </row>
    <row r="81" spans="1:28" ht="36" x14ac:dyDescent="0.2">
      <c r="A81" s="14" t="str">
        <f>"12.6"</f>
        <v>12.6</v>
      </c>
      <c r="B81" s="3"/>
      <c r="C81" s="4" t="s">
        <v>131</v>
      </c>
      <c r="D81" s="5">
        <v>249433652.47999999</v>
      </c>
      <c r="E81" s="5">
        <v>59483329.399999999</v>
      </c>
      <c r="F81" s="5">
        <v>97147899</v>
      </c>
      <c r="G81" s="5">
        <v>64513779</v>
      </c>
      <c r="H81" s="5">
        <v>158658201</v>
      </c>
      <c r="I81" s="5">
        <v>148739422</v>
      </c>
      <c r="J81" s="5">
        <v>96906652</v>
      </c>
      <c r="K81" s="5">
        <v>38730872</v>
      </c>
      <c r="L81" s="5">
        <v>3204158</v>
      </c>
      <c r="M81" s="5">
        <v>2453711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16">
        <v>0</v>
      </c>
    </row>
    <row r="82" spans="1:28" ht="24" x14ac:dyDescent="0.2">
      <c r="A82" s="14" t="str">
        <f>"12.6.1"</f>
        <v>12.6.1</v>
      </c>
      <c r="B82" s="3"/>
      <c r="C82" s="4" t="s">
        <v>130</v>
      </c>
      <c r="D82" s="5">
        <v>249433652.47999999</v>
      </c>
      <c r="E82" s="5">
        <v>59483329.399999999</v>
      </c>
      <c r="F82" s="5">
        <v>97147899</v>
      </c>
      <c r="G82" s="5">
        <v>64513779</v>
      </c>
      <c r="H82" s="5">
        <v>158658201</v>
      </c>
      <c r="I82" s="5">
        <v>148739422</v>
      </c>
      <c r="J82" s="5">
        <v>96906652</v>
      </c>
      <c r="K82" s="5">
        <v>38730872</v>
      </c>
      <c r="L82" s="5">
        <v>3204158</v>
      </c>
      <c r="M82" s="5">
        <v>2453711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16">
        <v>0</v>
      </c>
    </row>
    <row r="83" spans="1:28" ht="46.5" customHeight="1" x14ac:dyDescent="0.2">
      <c r="A83" s="14" t="str">
        <f>"12.7"</f>
        <v>12.7</v>
      </c>
      <c r="B83" s="3"/>
      <c r="C83" s="4" t="s">
        <v>132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16">
        <v>0</v>
      </c>
    </row>
    <row r="84" spans="1:28" ht="24" x14ac:dyDescent="0.2">
      <c r="A84" s="14" t="str">
        <f>"12.7.1"</f>
        <v>12.7.1</v>
      </c>
      <c r="B84" s="3"/>
      <c r="C84" s="4" t="s">
        <v>130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16">
        <v>0</v>
      </c>
    </row>
    <row r="85" spans="1:28" ht="47.25" customHeight="1" x14ac:dyDescent="0.2">
      <c r="A85" s="14" t="str">
        <f>"12.8"</f>
        <v>12.8</v>
      </c>
      <c r="B85" s="3"/>
      <c r="C85" s="4" t="s">
        <v>133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16">
        <v>0</v>
      </c>
    </row>
    <row r="86" spans="1:28" ht="24" x14ac:dyDescent="0.2">
      <c r="A86" s="14" t="str">
        <f>"12.8.1"</f>
        <v>12.8.1</v>
      </c>
      <c r="B86" s="3"/>
      <c r="C86" s="4" t="s">
        <v>130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16">
        <v>0</v>
      </c>
    </row>
    <row r="87" spans="1:28" s="9" customFormat="1" ht="26.25" customHeight="1" x14ac:dyDescent="0.2">
      <c r="A87" s="13">
        <v>13</v>
      </c>
      <c r="B87" s="3"/>
      <c r="C87" s="7" t="s">
        <v>134</v>
      </c>
      <c r="D87" s="10" t="s">
        <v>150</v>
      </c>
      <c r="E87" s="10" t="s">
        <v>150</v>
      </c>
      <c r="F87" s="10" t="s">
        <v>150</v>
      </c>
      <c r="G87" s="10" t="s">
        <v>150</v>
      </c>
      <c r="H87" s="10" t="s">
        <v>150</v>
      </c>
      <c r="I87" s="10" t="s">
        <v>150</v>
      </c>
      <c r="J87" s="10" t="s">
        <v>150</v>
      </c>
      <c r="K87" s="10" t="s">
        <v>150</v>
      </c>
      <c r="L87" s="10" t="s">
        <v>150</v>
      </c>
      <c r="M87" s="10" t="s">
        <v>150</v>
      </c>
      <c r="N87" s="10" t="s">
        <v>150</v>
      </c>
      <c r="O87" s="10" t="s">
        <v>150</v>
      </c>
      <c r="P87" s="10" t="s">
        <v>150</v>
      </c>
      <c r="Q87" s="10" t="s">
        <v>150</v>
      </c>
      <c r="R87" s="10" t="s">
        <v>150</v>
      </c>
      <c r="S87" s="10" t="s">
        <v>150</v>
      </c>
      <c r="T87" s="10" t="s">
        <v>150</v>
      </c>
      <c r="U87" s="10" t="s">
        <v>150</v>
      </c>
      <c r="V87" s="10" t="s">
        <v>150</v>
      </c>
      <c r="W87" s="10" t="s">
        <v>150</v>
      </c>
      <c r="X87" s="10" t="s">
        <v>150</v>
      </c>
      <c r="Y87" s="10" t="s">
        <v>150</v>
      </c>
      <c r="Z87" s="10" t="s">
        <v>150</v>
      </c>
      <c r="AA87" s="10" t="s">
        <v>150</v>
      </c>
      <c r="AB87" s="17" t="s">
        <v>150</v>
      </c>
    </row>
    <row r="88" spans="1:28" ht="36" x14ac:dyDescent="0.2">
      <c r="A88" s="14" t="str">
        <f>"13.1"</f>
        <v>13.1</v>
      </c>
      <c r="B88" s="3"/>
      <c r="C88" s="4" t="s">
        <v>135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16">
        <v>0</v>
      </c>
    </row>
    <row r="89" spans="1:28" ht="33.75" customHeight="1" x14ac:dyDescent="0.2">
      <c r="A89" s="14" t="str">
        <f>"13.2"</f>
        <v>13.2</v>
      </c>
      <c r="B89" s="3"/>
      <c r="C89" s="4" t="s">
        <v>136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16">
        <v>0</v>
      </c>
    </row>
    <row r="90" spans="1:28" ht="24" x14ac:dyDescent="0.2">
      <c r="A90" s="14" t="str">
        <f>"13.3"</f>
        <v>13.3</v>
      </c>
      <c r="B90" s="3"/>
      <c r="C90" s="4" t="s">
        <v>137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16">
        <v>0</v>
      </c>
    </row>
    <row r="91" spans="1:28" ht="36" x14ac:dyDescent="0.2">
      <c r="A91" s="14" t="str">
        <f>"13.4"</f>
        <v>13.4</v>
      </c>
      <c r="B91" s="3"/>
      <c r="C91" s="4" t="s">
        <v>138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16">
        <v>0</v>
      </c>
    </row>
    <row r="92" spans="1:28" ht="36" x14ac:dyDescent="0.2">
      <c r="A92" s="14" t="str">
        <f>"13.5"</f>
        <v>13.5</v>
      </c>
      <c r="B92" s="3"/>
      <c r="C92" s="4" t="s">
        <v>139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16">
        <v>0</v>
      </c>
    </row>
    <row r="93" spans="1:28" ht="36" x14ac:dyDescent="0.2">
      <c r="A93" s="14" t="str">
        <f>"13.6"</f>
        <v>13.6</v>
      </c>
      <c r="B93" s="3"/>
      <c r="C93" s="4" t="s">
        <v>140</v>
      </c>
      <c r="D93" s="5">
        <v>77800567.760000005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16">
        <v>0</v>
      </c>
    </row>
    <row r="94" spans="1:28" ht="24" x14ac:dyDescent="0.2">
      <c r="A94" s="14" t="str">
        <f>"13.7"</f>
        <v>13.7</v>
      </c>
      <c r="B94" s="3"/>
      <c r="C94" s="4" t="s">
        <v>141</v>
      </c>
      <c r="D94" s="5">
        <v>14069267.800000001</v>
      </c>
      <c r="E94" s="5">
        <v>15592346.4</v>
      </c>
      <c r="F94" s="5">
        <v>19982799</v>
      </c>
      <c r="G94" s="5">
        <v>19982798.710000001</v>
      </c>
      <c r="H94" s="5">
        <v>15335753</v>
      </c>
      <c r="I94" s="5">
        <v>17500000</v>
      </c>
      <c r="J94" s="5">
        <v>17500000</v>
      </c>
      <c r="K94" s="5">
        <v>17500000</v>
      </c>
      <c r="L94" s="5">
        <v>17500000</v>
      </c>
      <c r="M94" s="5">
        <v>17500000</v>
      </c>
      <c r="N94" s="5">
        <v>17500000</v>
      </c>
      <c r="O94" s="5">
        <v>17500000</v>
      </c>
      <c r="P94" s="5">
        <v>17500000</v>
      </c>
      <c r="Q94" s="5">
        <v>17500000</v>
      </c>
      <c r="R94" s="5">
        <v>17500000</v>
      </c>
      <c r="S94" s="5">
        <v>17500000</v>
      </c>
      <c r="T94" s="5">
        <v>17500000</v>
      </c>
      <c r="U94" s="5">
        <v>17500000</v>
      </c>
      <c r="V94" s="5">
        <v>17500000</v>
      </c>
      <c r="W94" s="5">
        <v>17500000</v>
      </c>
      <c r="X94" s="5">
        <v>17500000</v>
      </c>
      <c r="Y94" s="5">
        <v>17500000</v>
      </c>
      <c r="Z94" s="5">
        <v>17500000</v>
      </c>
      <c r="AA94" s="5">
        <v>17500000</v>
      </c>
      <c r="AB94" s="16">
        <v>17500000</v>
      </c>
    </row>
    <row r="95" spans="1:28" s="9" customFormat="1" x14ac:dyDescent="0.2">
      <c r="A95" s="13">
        <v>14</v>
      </c>
      <c r="B95" s="3"/>
      <c r="C95" s="7" t="s">
        <v>142</v>
      </c>
      <c r="D95" s="10" t="s">
        <v>150</v>
      </c>
      <c r="E95" s="10" t="s">
        <v>150</v>
      </c>
      <c r="F95" s="10" t="s">
        <v>150</v>
      </c>
      <c r="G95" s="10" t="s">
        <v>150</v>
      </c>
      <c r="H95" s="10" t="s">
        <v>150</v>
      </c>
      <c r="I95" s="10" t="s">
        <v>150</v>
      </c>
      <c r="J95" s="10" t="s">
        <v>150</v>
      </c>
      <c r="K95" s="10" t="s">
        <v>150</v>
      </c>
      <c r="L95" s="10" t="s">
        <v>150</v>
      </c>
      <c r="M95" s="10" t="s">
        <v>150</v>
      </c>
      <c r="N95" s="10" t="s">
        <v>150</v>
      </c>
      <c r="O95" s="10" t="s">
        <v>150</v>
      </c>
      <c r="P95" s="10" t="s">
        <v>150</v>
      </c>
      <c r="Q95" s="10" t="s">
        <v>150</v>
      </c>
      <c r="R95" s="10" t="s">
        <v>150</v>
      </c>
      <c r="S95" s="10" t="s">
        <v>150</v>
      </c>
      <c r="T95" s="10" t="s">
        <v>150</v>
      </c>
      <c r="U95" s="10" t="s">
        <v>150</v>
      </c>
      <c r="V95" s="10" t="s">
        <v>150</v>
      </c>
      <c r="W95" s="10" t="s">
        <v>150</v>
      </c>
      <c r="X95" s="10" t="s">
        <v>150</v>
      </c>
      <c r="Y95" s="10" t="s">
        <v>150</v>
      </c>
      <c r="Z95" s="10" t="s">
        <v>150</v>
      </c>
      <c r="AA95" s="10" t="s">
        <v>150</v>
      </c>
      <c r="AB95" s="17" t="s">
        <v>150</v>
      </c>
    </row>
    <row r="96" spans="1:28" ht="27.75" customHeight="1" x14ac:dyDescent="0.2">
      <c r="A96" s="14" t="str">
        <f>"14.1"</f>
        <v>14.1</v>
      </c>
      <c r="B96" s="3"/>
      <c r="C96" s="4" t="s">
        <v>143</v>
      </c>
      <c r="D96" s="5">
        <v>70519918.439999998</v>
      </c>
      <c r="E96" s="5">
        <v>81526451.790000007</v>
      </c>
      <c r="F96" s="5">
        <v>217714246</v>
      </c>
      <c r="G96" s="5">
        <v>213892034.91</v>
      </c>
      <c r="H96" s="5">
        <v>217057460</v>
      </c>
      <c r="I96" s="5">
        <v>217458438</v>
      </c>
      <c r="J96" s="5">
        <v>95531122</v>
      </c>
      <c r="K96" s="5">
        <v>95531117</v>
      </c>
      <c r="L96" s="5">
        <v>95531118</v>
      </c>
      <c r="M96" s="5">
        <v>110197122</v>
      </c>
      <c r="N96" s="5">
        <v>115531117</v>
      </c>
      <c r="O96" s="5">
        <v>89531118</v>
      </c>
      <c r="P96" s="5">
        <v>79531121</v>
      </c>
      <c r="Q96" s="5">
        <v>79531119</v>
      </c>
      <c r="R96" s="5">
        <v>64535106</v>
      </c>
      <c r="S96" s="5">
        <v>44062001</v>
      </c>
      <c r="T96" s="5">
        <v>32000000</v>
      </c>
      <c r="U96" s="5">
        <v>32000000</v>
      </c>
      <c r="V96" s="5">
        <v>32000000</v>
      </c>
      <c r="W96" s="5">
        <v>32000000</v>
      </c>
      <c r="X96" s="5">
        <v>32000000</v>
      </c>
      <c r="Y96" s="5">
        <v>32000000</v>
      </c>
      <c r="Z96" s="5">
        <v>32000000</v>
      </c>
      <c r="AA96" s="5">
        <v>32010000</v>
      </c>
      <c r="AB96" s="16">
        <v>17324000</v>
      </c>
    </row>
    <row r="97" spans="1:28" ht="14.25" customHeight="1" x14ac:dyDescent="0.2">
      <c r="A97" s="14" t="str">
        <f>"14.2"</f>
        <v>14.2</v>
      </c>
      <c r="B97" s="3"/>
      <c r="C97" s="4" t="s">
        <v>144</v>
      </c>
      <c r="D97" s="5">
        <v>406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16">
        <v>0</v>
      </c>
    </row>
    <row r="98" spans="1:28" x14ac:dyDescent="0.2">
      <c r="A98" s="14" t="str">
        <f>"14.3"</f>
        <v>14.3</v>
      </c>
      <c r="B98" s="3"/>
      <c r="C98" s="4" t="s">
        <v>145</v>
      </c>
      <c r="D98" s="5">
        <v>74678020.129999995</v>
      </c>
      <c r="E98" s="5">
        <v>406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16">
        <v>0</v>
      </c>
    </row>
    <row r="99" spans="1:28" ht="13.5" customHeight="1" x14ac:dyDescent="0.2">
      <c r="A99" s="14" t="str">
        <f>"14.3.1"</f>
        <v>14.3.1</v>
      </c>
      <c r="B99" s="3"/>
      <c r="C99" s="4" t="s">
        <v>146</v>
      </c>
      <c r="D99" s="5">
        <v>17573.080000000002</v>
      </c>
      <c r="E99" s="5">
        <v>406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16">
        <v>0</v>
      </c>
    </row>
    <row r="100" spans="1:28" ht="24" x14ac:dyDescent="0.2">
      <c r="A100" s="14" t="str">
        <f>"14.3.2"</f>
        <v>14.3.2</v>
      </c>
      <c r="B100" s="3"/>
      <c r="C100" s="4" t="s">
        <v>147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16">
        <v>0</v>
      </c>
    </row>
    <row r="101" spans="1:28" x14ac:dyDescent="0.2">
      <c r="A101" s="14" t="str">
        <f>"14.3.3"</f>
        <v>14.3.3</v>
      </c>
      <c r="B101" s="3"/>
      <c r="C101" s="4" t="s">
        <v>148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16">
        <v>0</v>
      </c>
    </row>
    <row r="102" spans="1:28" ht="24" x14ac:dyDescent="0.2">
      <c r="A102" s="24" t="str">
        <f>"14.4"</f>
        <v>14.4</v>
      </c>
      <c r="B102" s="25"/>
      <c r="C102" s="26" t="s">
        <v>149</v>
      </c>
      <c r="D102" s="27">
        <v>339406.67</v>
      </c>
      <c r="E102" s="27">
        <v>25490533</v>
      </c>
      <c r="F102" s="27">
        <v>71830799</v>
      </c>
      <c r="G102" s="27">
        <v>-35485834</v>
      </c>
      <c r="H102" s="27">
        <v>82668214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8">
        <v>0</v>
      </c>
    </row>
  </sheetData>
  <pageMargins left="0.59055118110236227" right="0.19685039370078741" top="0.55118110236220474" bottom="0" header="0" footer="0"/>
  <pageSetup paperSize="9" orientation="landscape" r:id="rId1"/>
  <headerFooter differentFirst="1">
    <firstHeader>&amp;L&amp;"Arial,Pogrubiony"&amp;10Wieloletnia Prognoza Finansowa Województwa Mazowieckiego na lata 2018-2038&amp;R&amp;"Arial,Normalny"&amp;9Załącznik do Autopoprawki nr 1</first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AB6952957784FBF188259B91D1A96" ma:contentTypeVersion="1" ma:contentTypeDescription="Utwórz nowy dokument." ma:contentTypeScope="" ma:versionID="ae03351c49f3671837547760e188c894">
  <xsd:schema xmlns:xsd="http://www.w3.org/2001/XMLSchema" xmlns:xs="http://www.w3.org/2001/XMLSchema" xmlns:p="http://schemas.microsoft.com/office/2006/metadata/properties" xmlns:ns2="0f52d9ed-3c85-42b4-b154-0e9b24df2cc8" targetNamespace="http://schemas.microsoft.com/office/2006/metadata/properties" ma:root="true" ma:fieldsID="9f8139cc9238871762a5dffe72518782" ns2:_="">
    <xsd:import namespace="0f52d9ed-3c85-42b4-b154-0e9b24df2cc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2d9ed-3c85-42b4-b154-0e9b24df2c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10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f52d9ed-3c85-42b4-b154-0e9b24df2cc8">A4ZMQ4SSUMHM-1010659398-35033</_dlc_DocId>
    <_dlc_DocIdUrl xmlns="0f52d9ed-3c85-42b4-b154-0e9b24df2cc8">
      <Url>http://portal/departament/dbf/wpb/_layouts/15/DocIdRedir.aspx?ID=A4ZMQ4SSUMHM-1010659398-35033</Url>
      <Description>A4ZMQ4SSUMHM-1010659398-35033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94E8DE-6811-45A0-827E-092FAAF248B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62DD1E-BC44-4841-B8F3-72179D3E0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2d9ed-3c85-42b4-b154-0e9b24df2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A1EDBF-83B8-4FE0-AC1A-DB1D3D256A50}">
  <ds:schemaRefs>
    <ds:schemaRef ds:uri="http://schemas.microsoft.com/office/2006/metadata/properties"/>
    <ds:schemaRef ds:uri="http://schemas.microsoft.com/office/infopath/2007/PartnerControls"/>
    <ds:schemaRef ds:uri="0f52d9ed-3c85-42b4-b154-0e9b24df2cc8"/>
  </ds:schemaRefs>
</ds:datastoreItem>
</file>

<file path=customXml/itemProps4.xml><?xml version="1.0" encoding="utf-8"?>
<ds:datastoreItem xmlns:ds="http://schemas.openxmlformats.org/officeDocument/2006/customXml" ds:itemID="{FEFD1F89-A997-448D-83AD-63DED67F23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 nr 1</vt:lpstr>
      <vt:lpstr>'zał nr 1'!Obszar_wydruku</vt:lpstr>
      <vt:lpstr>'zał nr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Szczerbowska Nina</dc:creator>
  <cp:lastModifiedBy>Grochocka Katarzyna</cp:lastModifiedBy>
  <cp:lastPrinted>2018-05-11T10:47:22Z</cp:lastPrinted>
  <dcterms:created xsi:type="dcterms:W3CDTF">2018-05-11T10:48:01Z</dcterms:created>
  <dcterms:modified xsi:type="dcterms:W3CDTF">2018-05-14T12:12:15Z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0x0101000D9AB6952957784FBF188259B91D1A96</vt:lpwstr>
  </property>
  <property fmtid="{D5CDD505-2E9C-101B-9397-08002B2CF9AE}" pid="3" name="_dlc_DocIdItemGuid">
    <vt:lpwstr>b1e7f60c-f592-4936-9c3e-3e2cfc17f987</vt:lpwstr>
  </property>
</Properties>
</file>